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a782d10d3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ORIA DE CALCULO" sheetId="1" r:id="Re3f2f1a70609473b"/>
    <x:sheet xmlns:r="http://schemas.openxmlformats.org/officeDocument/2006/relationships" name="REPORTE" sheetId="2" r:id="R9d59787fea3a485b"/>
    <x:sheet xmlns:r="http://schemas.openxmlformats.org/officeDocument/2006/relationships" name="ESPC TEC" sheetId="3" r:id="Rce11fc5bbb1f4f0f"/>
    <x:sheet xmlns:r="http://schemas.openxmlformats.org/officeDocument/2006/relationships" name="INICIO" sheetId="4" r:id="Rce2596ae1e9d40dd"/>
  </x:sheets>
</x:workbook>
</file>

<file path=xl/comments1.xml><?xml version="1.0" encoding="utf-8"?>
<x:comments xmlns:x="http://schemas.openxmlformats.org/spreadsheetml/2006/main">
  <x:authors>
    <x:author>HERNAN</x:author>
    <x:author>user</x:author>
  </x:authors>
  <x:commentList>
    <x:comment ref="E8" authorId="0">
      <x:text>
        <x:r>
          <x:t>HERNAN:
Altura de pantalla.
Del muro a diseñar.
</x:t>
        </x:r>
      </x:text>
    </x:comment>
    <x:comment ref="AA8" authorId="0">
      <x:text>
        <x:r>
          <x:t>HERNAN:
q (s/c) = ∂.h
h = 0.60 cm</x:t>
        </x:r>
      </x:text>
    </x:comment>
    <x:comment ref="E9" authorId="0">
      <x:text>
        <x:r>
          <x:t>HERNAN:
Del E.M.S
</x:t>
        </x:r>
      </x:text>
    </x:comment>
    <x:comment ref="E10" authorId="0">
      <x:text>
        <x:r>
          <x:t>HERNAN:
Criterio del Ingeniero proyectista.
Teniendo en consideracion la altura del muro.
</x:t>
        </x:r>
      </x:text>
    </x:comment>
    <x:comment ref="I14" authorId="0">
      <x:text>
        <x:r>
          <x:t>HERNAN:
SUELOS Y CIMENTACIONES.
NORMA E050
Para la presente memoria de calculo se ha tomado los suelos de Piura y Tumbes</x:t>
        </x:r>
      </x:text>
    </x:comment>
    <x:comment ref="F18" authorId="0">
      <x:text>
        <x:r>
          <x:t>HERNAN:
Capacidad portante del suelo.
E.M.S</x:t>
        </x:r>
      </x:text>
    </x:comment>
    <x:comment ref="J20" authorId="0">
      <x:text>
        <x:r>
          <x:t>HERNAN:
NORMA E 020
</x:t>
        </x:r>
      </x:text>
    </x:comment>
    <x:comment ref="J25" authorId="0">
      <x:text>
        <x:r>
          <x:t>HERNAN:
REG NACINAL DE EDIFICACIONES.
Norma E 050.
Art° 24.
</x:t>
        </x:r>
      </x:text>
    </x:comment>
    <x:comment ref="F27" authorId="0">
      <x:text>
        <x:r>
          <x:t>WILLY:
Norma E 020.
Cargas.
Art°.- 21.
Minimo de 1.5
</x:t>
        </x:r>
      </x:text>
    </x:comment>
    <x:comment ref="F28" authorId="0">
      <x:text>
        <x:r>
          <x:t>WILLY:
Norma E 020.
Art° 22.
Minimo de 1.25
</x:t>
        </x:r>
      </x:text>
    </x:comment>
    <x:comment ref="L28" authorId="0">
      <x:text>
        <x:r>
          <x:t>HERNAN:
Norma E 050.
Capitulo 4.
Art° = 18.
No &lt; 0.80 m.</x:t>
        </x:r>
      </x:text>
    </x:comment>
    <x:comment ref="F32" authorId="0">
      <x:text>
        <x:r>
          <x:t>HERNAN:
Norma E 020 Caegas.
</x:t>
        </x:r>
      </x:text>
    </x:comment>
    <x:comment ref="AG48" authorId="1">
      <x:text>
        <x:r>
          <x:t>user:
SISTEMA UNIFICADO DE CLASIFICACION DE SUELOS</x:t>
        </x:r>
      </x:text>
    </x:comment>
    <x:comment ref="I58" authorId="0">
      <x:text>
        <x:r>
          <x:t>HERNAN:
Más recomendable.</x:t>
        </x:r>
      </x:text>
    </x:comment>
    <x:comment ref="I66" authorId="0">
      <x:text>
        <x:r>
          <x:t>HERNAN:
Norma E 020.
Cap 4.
Art° 13.</x:t>
        </x:r>
      </x:text>
    </x:comment>
    <x:comment ref="H189" authorId="0">
      <x:text>
        <x:r>
          <x:t>HERNAN:
Tangente del ángulo de fricción interna.
</x:t>
        </x:r>
      </x:text>
    </x:comment>
    <x:comment ref="Y195" authorId="0">
      <x:text>
        <x:r>
          <x:t>HERNAN:
Caso contrario rediseñar, mejorar el suelo o colocar un diente en la zapata.</x:t>
        </x:r>
      </x:text>
    </x:comment>
    <x:comment ref="U200" authorId="0">
      <x:text>
        <x:r>
          <x:t>HERNAN:
La resultante (fuerza actuante) debe de caer dentro del tercio central de la base; sino cae en dicho tercio central; entonces aumentar el ancho de la zapata y rediseñar. De nuevo</x:t>
        </x:r>
      </x:text>
    </x:comment>
    <x:comment ref="L248" authorId="0">
      <x:text>
        <x:r>
          <x:t>HERNAN:
A.B = Area de la zapata.
A = 1.00 mts.
</x:t>
        </x:r>
      </x:text>
    </x:comment>
    <x:comment ref="K308" authorId="0">
      <x:text>
        <x:r>
          <x:t>HERNAN:
Se analiza un metro lieneal de muro.</x:t>
        </x:r>
      </x:text>
    </x:comment>
    <x:comment ref="J519" authorId="0">
      <x:text>
        <x:r>
          <x:t>HERNAN:
Negativo por ser empotramiento.</x:t>
        </x:r>
      </x:text>
    </x:comment>
    <x:comment ref="G544" authorId="0">
      <x:text>
        <x:r>
          <x:t>HERNAN:
Del acero mínimo en muros; N.T.P 060 C° A°</x:t>
        </x:r>
      </x:text>
    </x:comment>
    <x:comment ref="U548" authorId="0">
      <x:text>
        <x:r>
          <x:t>HERNAN:
Cuantias recomendables</x:t>
        </x:r>
      </x:text>
    </x:comment>
    <x:comment ref="J576" authorId="0">
      <x:text>
        <x:r>
          <x:t>HERNAN:
Acero Vertical en la cara Interior.
</x:t>
        </x:r>
      </x:text>
    </x:comment>
    <x:comment ref="H578" authorId="0">
      <x:text>
        <x:r>
          <x:t>HERNAN:
De las combianciones de cargas 
1.4 MD + 1.7 ML
Norma E 020. RNE.
</x:t>
        </x:r>
      </x:text>
    </x:comment>
    <x:comment ref="N641" authorId="0">
      <x:text>
        <x:r>
          <x:t>HERNAN:
Asumimos </x:t>
        </x:r>
      </x:text>
    </x:comment>
    <x:comment ref="S665" authorId="0">
      <x:text>
        <x:r>
          <x:t>HERNAN:
De acuerdo al criterio práctico del Ing Calculista.
Elegir el espaciamiento.
No &gt; de 45 cm</x:t>
        </x:r>
      </x:text>
    </x:comment>
    <x:comment ref="S681" authorId="0">
      <x:text>
        <x:r>
          <x:t>willy:
De acuerdo al criterio práctico del Ing Calculista.
Elegir el espaciamiento.</x:t>
        </x:r>
      </x:text>
    </x:comment>
    <x:comment ref="S701" authorId="0">
      <x:text>
        <x:r>
          <x:t>HERNAN:
De acuerdo al criterio práctico del Ing Calculista.
Elegir el espaciamiento.</x:t>
        </x:r>
      </x:text>
    </x:comment>
    <x:comment ref="S717" authorId="0">
      <x:text>
        <x:r>
          <x:t>HERNAN:
De acuerdo al criterio práctico del Ing Calculista.
Elegir el espaciamiento.</x:t>
        </x:r>
      </x:text>
    </x:comment>
    <x:comment ref="S737" authorId="0">
      <x:text>
        <x:r>
          <x:t>willy:
De acuerdo al criterio práctico del Ing Calculista.
Elegir el espaciamiento.</x:t>
        </x:r>
      </x:text>
    </x:comment>
    <x:comment ref="S753" authorId="0">
      <x:text>
        <x:r>
          <x:t>willy:
De acuerdo al criterio práctico del Ing Calculista.
Elegir el espaciamiento.</x:t>
        </x:r>
      </x:text>
    </x:comment>
    <x:comment ref="I772" authorId="0">
      <x:text>
        <x:r>
          <x:t>HERNAN:
El acero mas desfavorable es en la parte inferior.
</x:t>
        </x:r>
      </x:text>
    </x:comment>
    <x:comment ref="E774" authorId="0">
      <x:text>
        <x:r>
          <x:t>HERNAN:
De abajo hacia arriba.
</x:t>
        </x:r>
      </x:text>
    </x:comment>
    <x:comment ref="G780" authorId="0">
      <x:text>
        <x:r>
          <x:t>HERNAN:
Promediando distancias
tenemos:
</x:t>
        </x:r>
      </x:text>
    </x:comment>
    <x:comment ref="L784" authorId="0">
      <x:text>
        <x:r>
          <x:t>HERNAN:
Salvo mejor criterio del Ing Calculista:</x:t>
        </x:r>
      </x:text>
    </x:comment>
    <x:comment ref="K795" authorId="0">
      <x:text>
        <x:r>
          <x:t>HERNAN:
Se analizará un metro lineal de zapata. De muro
</x:t>
        </x:r>
      </x:text>
    </x:comment>
    <x:comment ref="S827" authorId="0">
      <x:text>
        <x:r>
          <x:t>HERNAN:
De acuerdo al criterio práctico del Ing Calculista.
Elegir el espaciamiento.
No &gt; de 45 cm
</x:t>
        </x:r>
      </x:text>
    </x:comment>
    <x:comment ref="K833" authorId="0">
      <x:text>
        <x:r>
          <x:t>HERNAN:
Cuantia para losas.</x:t>
        </x:r>
      </x:text>
    </x:comment>
    <x:comment ref="J837" authorId="0">
      <x:text>
        <x:r>
          <x:t>HERNAN:
Talón posterior o simplemente talón
</x:t>
        </x:r>
      </x:text>
    </x:comment>
    <x:comment ref="K841" authorId="0">
      <x:text>
        <x:r>
          <x:t>HERNAN:
Se analizará un metro lineal de zapata. De muro
</x:t>
        </x:r>
      </x:text>
    </x:comment>
    <x:comment ref="S867" authorId="0">
      <x:text>
        <x:r>
          <x:t>HERNAN:
De acuerdo al criterio práctico del Ing Calculista.
Elegir el espaciamiento.</x:t>
        </x:r>
      </x:text>
    </x:comment>
    <x:comment ref="S886" authorId="0">
      <x:text>
        <x:r>
          <x:t>HERNAN:
Para acero de temperatura, no deb exeder de &lt;= 0.45.
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<x:sst xmlns:x="http://schemas.openxmlformats.org/spreadsheetml/2006/main">
  <x:si>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DISEÑO DE MURO DE CONTENCION</x:t>
  </x:si>
  <x:si>
    <x:t xml:space="preserve">EN VOLADIZO</x:t>
  </x:si>
  <x:si>
    <x:t xml:space="preserve">CLASES DE TERRENOS DE CIMENTACION Y CONSTANTES DE DISEÑO</x:t>
  </x:si>
  <x:si>
    <x:t xml:space="preserve">TIPO DE TERRENO</x:t>
  </x:si>
  <x:si>
    <x:t xml:space="preserve">Φ</x:t>
  </x:si>
  <x:si>
    <x:t xml:space="preserve">Peso Esp</x:t>
  </x:si>
  <x:si>
    <x:t xml:space="preserve">DATOS:</x:t>
  </x:si>
  <x:si>
    <x:t xml:space="preserve">Clases de</x:t>
  </x:si>
  <x:si>
    <x:t xml:space="preserve">Esfuerzo permisible del terreno</x:t>
  </x:si>
  <x:si>
    <x:t xml:space="preserve">Coeficiente de</x:t>
  </x:si>
  <x:si>
    <x:t xml:space="preserve">Arena densa, seca y bien graduada</x:t>
  </x:si>
  <x:si>
    <x:t xml:space="preserve">A</x:t>
  </x:si>
  <x:si>
    <x:t xml:space="preserve">GEOMETRIA DEL MURO</x:t>
  </x:si>
  <x:si>
    <x:t xml:space="preserve">h min 0.60 relleno</x:t>
  </x:si>
  <x:si>
    <x:t xml:space="preserve">terrenos</x:t>
  </x:si>
  <x:si>
    <x:t xml:space="preserve">friccion para</x:t>
  </x:si>
  <x:si>
    <x:t xml:space="preserve">Arena suelta, seca y bien graduada</x:t>
  </x:si>
  <x:si>
    <x:t xml:space="preserve">a = t 1</x:t>
  </x:si>
  <x:si>
    <x:t xml:space="preserve">paracimentación</x:t>
  </x:si>
  <x:si>
    <x:t xml:space="preserve">Desplazamiento</x:t>
  </x:si>
  <x:si>
    <x:t xml:space="preserve">Arena densa y grava</x:t>
  </x:si>
  <x:si>
    <x:t xml:space="preserve">Hp    =</x:t>
  </x:si>
  <x:si>
    <x:t xml:space="preserve">m</x:t>
  </x:si>
  <x:si>
    <x:t xml:space="preserve">q =</x:t>
  </x:si>
  <x:si>
    <x:t xml:space="preserve">s/c</x:t>
  </x:si>
  <x:si>
    <x:t xml:space="preserve">t/m2</x:t>
  </x:si>
  <x:si>
    <x:r>
      <x:t xml:space="preserve">s </x:t>
    </x:r>
    <x:r>
      <x:rPr>
        <x:sz val="9"/>
        <x:rFont val="Arial"/>
        <x:family val="2"/>
      </x:rPr>
      <x:t xml:space="preserve">t = (kg/cm2)</x:t>
    </x:r>
  </x:si>
  <x:si>
    <x:t xml:space="preserve">ų</x:t>
  </x:si>
  <x:si>
    <x:t xml:space="preserve">Arena suelta y grava</x:t>
  </x:si>
  <x:si>
    <x:t xml:space="preserve">h 1 =</x:t>
  </x:si>
  <x:si>
    <x:t xml:space="preserve">ROCOSO</x:t>
  </x:si>
  <x:si>
    <x:t xml:space="preserve">Roca dura</x:t>
  </x:si>
  <x:si>
    <x:t xml:space="preserve">Limo denso</x:t>
  </x:si>
  <x:si>
    <x:t xml:space="preserve">t 1 =</x:t>
  </x:si>
  <x:si>
    <x:t xml:space="preserve">uniforme con</x:t>
  </x:si>
  <x:si>
    <x:t xml:space="preserve">Limo seco y suelto</x:t>
  </x:si>
  <x:si>
    <x:t xml:space="preserve">Rec Muro</x:t>
  </x:si>
  <x:si>
    <x:t xml:space="preserve">cm</x:t>
  </x:si>
  <x:si>
    <x:t xml:space="preserve">P</x:t>
  </x:si>
  <x:si>
    <x:t xml:space="preserve">pocas grietas</x:t>
  </x:si>
  <x:si>
    <x:t xml:space="preserve">Arcilla media</x:t>
  </x:si>
  <x:si>
    <x:t xml:space="preserve">Rec Zpta</x:t>
  </x:si>
  <x:si>
    <x:t xml:space="preserve">Arcilla limosa</x:t>
  </x:si>
  <x:si>
    <x:t xml:space="preserve">con muchas</x:t>
  </x:si>
  <x:si>
    <x:t xml:space="preserve">Arcilla suave</x:t>
  </x:si>
  <x:si>
    <x:t xml:space="preserve">B</x:t>
  </x:si>
  <x:si>
    <x:t xml:space="preserve">DATOS DEL TERRENO</x:t>
  </x:si>
  <x:si>
    <x:t xml:space="preserve">fisuras</x:t>
  </x:si>
  <x:si>
    <x:t xml:space="preserve">N</x:t>
  </x:si>
  <x:si>
    <x:t xml:space="preserve">Roca blanda</x:t>
  </x:si>
  <x:si>
    <x:r>
      <x:t xml:space="preserve">g</x:t>
    </x:r>
    <x:r>
      <x:rPr>
        <x:sz val="9"/>
        <x:rFont val="Arial"/>
        <x:family val="2"/>
      </x:rPr>
      <x:t xml:space="preserve"> =(kg/m3)</x:t>
    </x:r>
  </x:si>
  <x:si>
    <x:t xml:space="preserve">RELLENO</x:t>
  </x:si>
  <x:si>
    <x:t xml:space="preserve">ESTRATO</x:t>
  </x:si>
  <x:si>
    <x:t xml:space="preserve">Densa</x:t>
  </x:si>
  <x:si>
    <x:r>
      <x:t xml:space="preserve">f</x:t>
    </x:r>
    <x:r>
      <x:rPr>
        <x:sz val="10"/>
        <x:rFont val="Arial Unicode MS"/>
        <x:family val="2"/>
      </x:rPr>
      <x:t xml:space="preserve"> =(</x:t>
    </x:r>
    <x:r>
      <x:rPr>
        <x:sz val="10"/>
        <x:rFont val="Arial"/>
        <x:family val="2"/>
      </x:rPr>
      <x:t xml:space="preserve">º</x:t>
    </x:r>
    <x:r>
      <x:rPr>
        <x:sz val="10"/>
        <x:rFont val="Arial Unicode MS"/>
        <x:family val="2"/>
      </x:rPr>
      <x:t xml:space="preserve">)</x:t>
    </x:r>
  </x:si>
  <x:si>
    <x:t xml:space="preserve">Hp =</x:t>
  </x:si>
  <x:si>
    <x:t xml:space="preserve">T</x:t>
  </x:si>
  <x:si>
    <x:t xml:space="preserve">DE GRAVA</x:t>
  </x:si>
  <x:si>
    <x:t xml:space="preserve">No densa</x:t>
  </x:si>
  <x:si>
    <x:t xml:space="preserve">TERRENO</x:t>
  </x:si>
  <x:si>
    <x:t xml:space="preserve">h =</x:t>
  </x:si>
  <x:si>
    <x:t xml:space="preserve">ARENOSO</x:t>
  </x:si>
  <x:si>
    <x:t xml:space="preserve">Media</x:t>
  </x:si>
  <x:si>
    <x:t xml:space="preserve">C</x:t>
  </x:si>
  <x:si>
    <x:t xml:space="preserve">DATOS DEL C° Y ACERO</x:t>
  </x:si>
  <x:si>
    <x:t xml:space="preserve">Muy dura</x:t>
  </x:si>
  <x:si>
    <x:t xml:space="preserve">L</x:t>
  </x:si>
  <x:si>
    <x:t xml:space="preserve">COHESIVO</x:t>
  </x:si>
  <x:si>
    <x:t xml:space="preserve">Dura</x:t>
  </x:si>
  <x:si>
    <x:t xml:space="preserve">f´c=(kg/cm2)</x:t>
  </x:si>
  <x:si>
    <x:t xml:space="preserve">ARCILLAS</x:t>
  </x:si>
  <x:si>
    <x:t xml:space="preserve">f´y=(kg/cm2)</x:t>
  </x:si>
  <x:si>
    <x:t xml:space="preserve">VALORES REPRESENTATIVOS DEL ANGULO DE FRICCIÓN INTERNA</x:t>
  </x:si>
  <x:si>
    <x:t xml:space="preserve">D</x:t>
  </x:si>
  <x:si>
    <x:t xml:space="preserve">FACTOR DE SEGURIDAD</x:t>
  </x:si>
  <x:si>
    <x:t xml:space="preserve">TIPO DE SUELO</x:t>
  </x:si>
  <x:si>
    <x:t xml:space="preserve">CONSISTENCIA</x:t>
  </x:si>
  <x:si>
    <x:t xml:space="preserve">F.S.V</x:t>
  </x:si>
  <x:si>
    <x:t xml:space="preserve">≥</x:t>
  </x:si>
  <x:si>
    <x:t xml:space="preserve">PUNTA</x:t>
  </x:si>
  <x:si>
    <x:t xml:space="preserve">TALON</x:t>
  </x:si>
  <x:si>
    <x:t xml:space="preserve">Arena gruesa o arena</x:t>
  </x:si>
  <x:si>
    <x:t xml:space="preserve">Compacto</x:t>
  </x:si>
  <x:si>
    <x:r>
      <x:t xml:space="preserve">40</x:t>
    </x:r>
    <x:r>
      <x:rPr>
        <x:sz val="8"/>
        <x:rFont val="Arial"/>
        <x:family val="2"/>
      </x:rPr>
      <x:t xml:space="preserve">º</x:t>
    </x:r>
  </x:si>
  <x:si>
    <x:t xml:space="preserve">F.S.D</x:t>
  </x:si>
  <x:si>
    <x:t xml:space="preserve">h 1  =</x:t>
  </x:si>
  <x:si>
    <x:t xml:space="preserve">c</x:t>
  </x:si>
  <x:si>
    <x:r>
      <x:t xml:space="preserve">b= t </x:t>
    </x:r>
    <x:r>
      <x:rPr>
        <x:b/>
        <x:sz val="8"/>
        <x:color indexed="10"/>
        <x:rFont val="Arial"/>
        <x:family val="2"/>
      </x:rPr>
      <x:t xml:space="preserve">2</x:t>
    </x:r>
  </x:si>
  <x:si>
    <x:t xml:space="preserve">e</x:t>
  </x:si>
  <x:si>
    <x:t xml:space="preserve"> con grava</x:t>
  </x:si>
  <x:si>
    <x:t xml:space="preserve">Suelto</x:t>
  </x:si>
  <x:si>
    <x:r>
      <x:t xml:space="preserve">35</x:t>
    </x:r>
    <x:r>
      <x:rPr>
        <x:sz val="8"/>
        <x:rFont val="Arial"/>
        <x:family val="2"/>
      </x:rPr>
      <x:t xml:space="preserve">º</x:t>
    </x:r>
  </x:si>
  <x:si>
    <x:t xml:space="preserve">Arena media</x:t>
  </x:si>
  <x:si>
    <x:t xml:space="preserve">E</x:t>
  </x:si>
  <x:si>
    <x:t xml:space="preserve">SOBRECARGA</x:t>
  </x:si>
  <x:si>
    <x:t xml:space="preserve">ZAPATA</x:t>
  </x:si>
  <x:si>
    <x:t xml:space="preserve">d</x:t>
  </x:si>
  <x:si>
    <x:t xml:space="preserve">Arena limosa fina o</x:t>
  </x:si>
  <x:si>
    <x:t xml:space="preserve">30º</x:t>
  </x:si>
  <x:si>
    <x:t xml:space="preserve">limo arenoso</x:t>
  </x:si>
  <x:si>
    <x:r>
      <x:t xml:space="preserve">25</x:t>
    </x:r>
    <x:r>
      <x:rPr>
        <x:sz val="8"/>
        <x:rFont val="Arial"/>
        <x:family val="2"/>
      </x:rPr>
      <x:t xml:space="preserve">º</x:t>
    </x:r>
  </x:si>
  <x:si>
    <x:t xml:space="preserve">q=s/c t-m2</x:t>
  </x:si>
  <x:si>
    <x:t xml:space="preserve">tn</x:t>
  </x:si>
  <x:si>
    <x:t xml:space="preserve">Limo uniforme</x:t>
  </x:si>
  <x:si>
    <x:t xml:space="preserve">25º</x:t>
  </x:si>
  <x:si>
    <x:t xml:space="preserve">Arcilla - Limo</x:t>
  </x:si>
  <x:si>
    <x:t xml:space="preserve">Suave a mediano</x:t>
  </x:si>
  <x:si>
    <x:t xml:space="preserve">20º</x:t>
  </x:si>
  <x:si>
    <x:t xml:space="preserve">1.-</x:t>
  </x:si>
  <x:si>
    <x:t xml:space="preserve">PREDIMENCIONAMIENTO:</x:t>
  </x:si>
  <x:si>
    <x:t xml:space="preserve">15º</x:t>
  </x:si>
  <x:si>
    <x:t xml:space="preserve">Arcilla</x:t>
  </x:si>
  <x:si>
    <x:t xml:space="preserve">0 - 10º</x:t>
  </x:si>
  <x:si>
    <x:t xml:space="preserve">a</x:t>
  </x:si>
  <x:si>
    <x:t xml:space="preserve">=</x:t>
  </x:si>
  <x:si>
    <x:t xml:space="preserve">→</x:t>
  </x:si>
  <x:si>
    <x:t xml:space="preserve">Asumido</x:t>
  </x:si>
  <x:si>
    <x:t xml:space="preserve">1440 a 1920</x:t>
  </x:si>
  <x:si>
    <x:t xml:space="preserve">0º a 15º</x:t>
  </x:si>
  <x:si>
    <x:t xml:space="preserve">b</x:t>
  </x:si>
  <x:si>
    <x:t xml:space="preserve">H</x:t>
  </x:si>
  <x:si>
    <x:t xml:space="preserve">Arcilla mediana</x:t>
  </x:si>
  <x:si>
    <x:t xml:space="preserve">1600 a 1920</x:t>
  </x:si>
  <x:si>
    <x:t xml:space="preserve">15º a 30º</x:t>
  </x:si>
  <x:si>
    <x:t xml:space="preserve">Limo seco suelto</x:t>
  </x:si>
  <x:si>
    <x:t xml:space="preserve">27º a 30º</x:t>
  </x:si>
  <x:si>
    <x:t xml:space="preserve">1760 a 1920</x:t>
  </x:si>
  <x:si>
    <x:t xml:space="preserve">30º a 35º</x:t>
  </x:si>
  <x:si>
    <x:t xml:space="preserve">ó</x:t>
  </x:si>
  <x:si>
    <x:t xml:space="preserve">1600 a 2100</x:t>
  </x:si>
  <x:si>
    <x:t xml:space="preserve">30º a 40º</x:t>
  </x:si>
  <x:si>
    <x:t xml:space="preserve">1920 a 2100</x:t>
  </x:si>
  <x:si>
    <x:t xml:space="preserve">25º a 35º</x:t>
  </x:si>
  <x:si>
    <x:t xml:space="preserve">Arena suelta y bien graduada</x:t>
  </x:si>
  <x:si>
    <x:t xml:space="preserve">1840 a 2100</x:t>
  </x:si>
  <x:si>
    <x:t xml:space="preserve">33º a 35º</x:t>
  </x:si>
  <x:si>
    <x:t xml:space="preserve">Arna densa y bien graduada</x:t>
  </x:si>
  <x:si>
    <x:t xml:space="preserve">42º a 46º</x:t>
  </x:si>
  <x:si>
    <x:t xml:space="preserve">PESO ESP. Y ANG DE FRIC INTERNA DE ALGUNOS TIPOS DESUELOS</x:t>
  </x:si>
  <x:si>
    <x:t xml:space="preserve">CLASIFICACION DE SUELOS "SUCS"</x:t>
  </x:si>
  <x:si>
    <x:t xml:space="preserve">% de Matrial que pasa la malla Nº 3 y es retenido en lamalla Nº 200</x:t>
  </x:si>
  <x:si>
    <x:t xml:space="preserve">&gt;50 % pasa la malla 3" y es retenido Malla Nº 4</x:t>
  </x:si>
  <x:si>
    <x:t xml:space="preserve">GRAVAS</x:t>
  </x:si>
  <x:si>
    <x:t xml:space="preserve">GW</x:t>
  </x:si>
  <x:si>
    <x:t xml:space="preserve">Grava Bien graduada con poco o nada de Finos ≤ 5%</x:t>
  </x:si>
  <x:si>
    <x:t xml:space="preserve">No plàsico  Cu &gt; 4 Cc = 1 y 3</x:t>
  </x:si>
  <x:si>
    <x:t xml:space="preserve">-</x:t>
  </x:si>
  <x:si>
    <x:t xml:space="preserve">GP</x:t>
  </x:si>
  <x:si>
    <x:t xml:space="preserve">Grava pobremente graduada, finos &lt; 5% N.P Cu &gt; 4 Cc&lt;1y&gt;3</x:t>
  </x:si>
  <x:si>
    <x:t xml:space="preserve">GM</x:t>
  </x:si>
  <x:si>
    <x:t xml:space="preserve">Grava Limosa &gt; 12 % de finos, IP ≤ 4%</x:t>
  </x:si>
  <x:si>
    <x:t xml:space="preserve">GC</x:t>
  </x:si>
  <x:si>
    <x:t xml:space="preserve">Grava Arcillosa &gt; 12 % ; IP &gt; 7%</x:t>
  </x:si>
  <x:si>
    <x:t xml:space="preserve">&gt;50 % pasa la malla Nº 6 y es retenido Malla Nº 200</x:t>
  </x:si>
  <x:si>
    <x:t xml:space="preserve">ARENAS</x:t>
  </x:si>
  <x:si>
    <x:t xml:space="preserve">SW</x:t>
  </x:si>
  <x:si>
    <x:t xml:space="preserve">Arena Bien graduada &lt; 5% finos NP Cu &gt; 6% Cc = 1 y 3</x:t>
  </x:si>
  <x:si>
    <x:t xml:space="preserve">SP</x:t>
  </x:si>
  <x:si>
    <x:t xml:space="preserve">Arena mal graduada &lt; 5% finos NP Cu &lt; 6% Cc &lt; 1 y &gt; 3</x:t>
  </x:si>
  <x:si>
    <x:t xml:space="preserve">b + 5</x:t>
  </x:si>
  <x:si>
    <x:t xml:space="preserve">SM</x:t>
  </x:si>
  <x:si>
    <x:t xml:space="preserve">Arena limosa IP &lt; 4% finos &gt; 12%</x:t>
  </x:si>
  <x:si>
    <x:t xml:space="preserve">b + 10</x:t>
  </x:si>
  <x:si>
    <x:t xml:space="preserve">SC</x:t>
  </x:si>
  <x:si>
    <x:t xml:space="preserve">Arena arcillosa IP &gt; 7% finos &gt; 12%</x:t>
  </x:si>
  <x:si>
    <x:t xml:space="preserve">b +15</x:t>
  </x:si>
  <x:si>
    <x:t xml:space="preserve">% de Matrial que pasa la     malla                    Nº  200 &gt;50%</x:t>
  </x:si>
  <x:si>
    <x:t xml:space="preserve">LIMITE LIQUIDO      &lt; 50%</x:t>
  </x:si>
  <x:si>
    <x:t xml:space="preserve">LIMOS Y ARCILLAS</x:t>
  </x:si>
  <x:si>
    <x:t xml:space="preserve">CL</x:t>
  </x:si>
  <x:si>
    <x:t xml:space="preserve">Arcilla arenosa de ½ plastic IP &lt; 4%</x:t>
  </x:si>
  <x:si>
    <x:t xml:space="preserve">b + 20</x:t>
  </x:si>
  <x:si>
    <x:t xml:space="preserve">ML</x:t>
  </x:si>
  <x:si>
    <x:t xml:space="preserve">Limo inorganico de baja plasticidad IP &lt; 4%</x:t>
  </x:si>
  <x:si>
    <x:t xml:space="preserve">B - c - b</x:t>
  </x:si>
  <x:si>
    <x:t xml:space="preserve">OL</x:t>
  </x:si>
  <x:si>
    <x:t xml:space="preserve">Limo ornanico de baja plàsticidad IP &lt; 4%</x:t>
  </x:si>
  <x:si>
    <x:t xml:space="preserve">LIMITE LIQUIDO      &gt; 50%</x:t>
  </x:si>
  <x:si>
    <x:t xml:space="preserve">CH</x:t>
  </x:si>
  <x:si>
    <x:t xml:space="preserve">Arcilla inorganica de Alta plasticidad IP &lt; 30%</x:t>
  </x:si>
  <x:si>
    <x:t xml:space="preserve">MH</x:t>
  </x:si>
  <x:si>
    <x:t xml:space="preserve">Limo Inorganico de ½ plasticidad IP &gt; 20%</x:t>
  </x:si>
  <x:si>
    <x:t xml:space="preserve">OH</x:t>
  </x:si>
  <x:si>
    <x:t xml:space="preserve">Arcilla organica plàstica</x:t>
  </x:si>
  <x:si>
    <x:t xml:space="preserve">PI</x:t>
  </x:si>
  <x:si>
    <x:t xml:space="preserve">Turba, capa vegetal, alto cont. De materia organica Alta Plastic</x:t>
  </x:si>
  <x:si>
    <x:t xml:space="preserve">2.-</x:t>
  </x:si>
  <x:si>
    <x:t xml:space="preserve">METRADO DE CARGAS:</x:t>
  </x:si>
  <x:si>
    <x:t xml:space="preserve">t_m</x:t>
  </x:si>
  <x:si>
    <x:t xml:space="preserve">W 1</x:t>
  </x:si>
  <x:si>
    <x:t xml:space="preserve">W3</x:t>
  </x:si>
  <x:si>
    <x:t xml:space="preserve">F 1</x:t>
  </x:si>
  <x:si>
    <x:t xml:space="preserve">W5</x:t>
  </x:si>
  <x:si>
    <x:t xml:space="preserve">Empuje</x:t>
  </x:si>
  <x:si>
    <x:t xml:space="preserve">Activo</x:t>
  </x:si>
  <x:si>
    <x:t xml:space="preserve">W2</x:t>
  </x:si>
  <x:si>
    <x:t xml:space="preserve">h</x:t>
  </x:si>
  <x:si>
    <x:t xml:space="preserve">F 2</x:t>
  </x:si>
  <x:si>
    <x:t xml:space="preserve">W4</x:t>
  </x:si>
  <x:si>
    <x:t xml:space="preserve">Pasivo</x:t>
  </x:si>
  <x:si>
    <x:t xml:space="preserve">⅓</x:t>
  </x:si>
  <x:si>
    <x:t xml:space="preserve">W6</x:t>
  </x:si>
  <x:si>
    <x:t xml:space="preserve">O</x:t>
  </x:si>
  <x:si>
    <x:r>
      <x:t xml:space="preserve">g</x:t>
    </x:r>
    <x:r>
      <x:rPr>
        <x:sz val="9"/>
        <x:rFont val="Arial"/>
        <x:family val="2"/>
      </x:rPr>
      <x:t xml:space="preserve"> </x:t>
    </x:r>
  </x:si>
  <x:si>
    <x:t xml:space="preserve">.</x:t>
  </x:si>
  <x:si>
    <x:t xml:space="preserve">Punto</x:t>
  </x:si>
  <x:si>
    <x:t xml:space="preserve">de Volteo</x:t>
  </x:si>
  <x:si>
    <x:t xml:space="preserve">a._</x:t>
  </x:si>
  <x:si>
    <x:t xml:space="preserve">FUERZAS VERTICALES:</x:t>
  </x:si>
  <x:si>
    <x:t xml:space="preserve">mts de Analisis</x:t>
  </x:si>
  <x:si>
    <x:t xml:space="preserve">W1</x:t>
  </x:si>
  <x:si>
    <x:t xml:space="preserve">x</x:t>
  </x:si>
  <x:si>
    <x:t xml:space="preserve">kg</x:t>
  </x:si>
  <x:si>
    <x:t xml:space="preserve">kg/cm2</x:t>
  </x:si>
  <x:si>
    <x:t xml:space="preserve">(</x:t>
  </x:si>
  <x:si>
    <x:t xml:space="preserve">) x</x:t>
  </x:si>
  <x:si>
    <x:t xml:space="preserve">∑</x:t>
  </x:si>
  <x:si>
    <x:t xml:space="preserve">f y</x:t>
  </x:si>
  <x:si>
    <x:t xml:space="preserve">b.-</x:t>
  </x:si>
  <x:si>
    <x:t xml:space="preserve">FUERZAS HORIZONTALES O FUERZAS DE EMPUJE DEL TERRENO</x:t>
  </x:si>
  <x:si>
    <x:t xml:space="preserve">CALCULO DEL COEFICIENTE ACTIVO DE RANKINE (Ka)</x:t>
  </x:si>
  <x:si>
    <x:t xml:space="preserve">Ka</x:t>
  </x:si>
  <x:si>
    <x:t xml:space="preserve">tg</x:t>
  </x:si>
  <x:si>
    <x:t xml:space="preserve">²</x:t>
  </x:si>
  <x:si>
    <x:t xml:space="preserve">º</x:t>
  </x:si>
  <x:si>
    <x:t xml:space="preserve">Ø</x:t>
  </x:si>
  <x:si>
    <x:t xml:space="preserve">)</x:t>
  </x:si>
  <x:si>
    <x:t xml:space="preserve">[ </x:t>
  </x:si>
  <x:si>
    <x:t xml:space="preserve">( q )</x:t>
  </x:si>
  <x:si>
    <x:t xml:space="preserve">( H )</x:t>
  </x:si>
  <x:si>
    <x:t xml:space="preserve">]</x:t>
  </x:si>
  <x:si>
    <x:t xml:space="preserve">[</x:t>
  </x:si>
  <x:si>
    <x:t xml:space="preserve">Kg/cm2</x:t>
  </x:si>
  <x:si>
    <x:t xml:space="preserve">UBICACIÓN  :</x:t>
  </x:si>
  <x:si>
    <x:t xml:space="preserve">( vol ) </x:t>
  </x:si>
  <x:si>
    <x:t xml:space="preserve">(ү H ) (H) </x:t>
  </x:si>
  <x:si>
    <x:t xml:space="preserve"> ү h²</x:t>
  </x:si>
  <x:si>
    <x:t xml:space="preserve">Kg</x:t>
  </x:si>
  <x:si>
    <x:t xml:space="preserve">3.-</x:t>
  </x:si>
  <x:si>
    <x:t xml:space="preserve">ESTABILIDAD DEL MURO AL VOLTEO</x:t>
  </x:si>
  <x:si>
    <x:t xml:space="preserve">Fs</x:t>
  </x:si>
  <x:si>
    <x:t xml:space="preserve">V</x:t>
  </x:si>
  <x:si>
    <x:t xml:space="preserve">∑ MFy</x:t>
  </x:si>
  <x:si>
    <x:t xml:space="preserve">∑ MFh</x:t>
  </x:si>
  <x:si>
    <x:t xml:space="preserve">FUERZAS VERTICALES ESTABILIZADORAS</x:t>
  </x:si>
  <x:si>
    <x:t xml:space="preserve">PESO</x:t>
  </x:si>
  <x:si>
    <x:t xml:space="preserve">W (Kg)</x:t>
  </x:si>
  <x:si>
    <x:t xml:space="preserve">BRAZO (m)</x:t>
  </x:si>
  <x:si>
    <x:t xml:space="preserve">MOMENTO(kg-m)</x:t>
  </x:si>
  <x:si>
    <x:t xml:space="preserve">∑ MFf</x:t>
  </x:si>
  <x:si>
    <x:t xml:space="preserve">∑ MoFy</x:t>
  </x:si>
  <x:si>
    <x:t xml:space="preserve">FUERZAS HORIZONTALES DESESTABILIZADORAS</x:t>
  </x:si>
  <x:si>
    <x:t xml:space="preserve">∑ Fh</x:t>
  </x:si>
  <x:si>
    <x:t xml:space="preserve">kg/m</x:t>
  </x:si>
  <x:si>
    <x:t xml:space="preserve">ESTABILIDAD DEL MURO POR DESLIZAMIENTO</x:t>
  </x:si>
  <x:si>
    <x:r>
      <x:t xml:space="preserve">ų</x:t>
    </x:r>
    <x:r>
      <x:rPr>
        <x:sz val="9"/>
        <x:rFont val="Arial"/>
        <x:family val="2"/>
      </x:rPr>
      <x:t xml:space="preserve">∑ Fv</x:t>
    </x:r>
  </x:si>
  <x:si>
    <x:t xml:space="preserve">ƒ Empuje</x:t>
  </x:si>
  <x:si>
    <x:t xml:space="preserve">ƒ Rozamiento</x:t>
  </x:si>
  <x:si>
    <x:t xml:space="preserve">≤</x:t>
  </x:si>
  <x:si>
    <x:t xml:space="preserve">&gt;</x:t>
  </x:si>
  <x:si>
    <x:t xml:space="preserve">ESTABILIDAD PARA CAPACIDAD PORTANTE DEL TERRENO DE CIMENTACIÓN</x:t>
  </x:si>
  <x:si>
    <x:t xml:space="preserve">1ro</x:t>
  </x:si>
  <x:si>
    <x:t xml:space="preserve">CALCULO DE LA UBICACIÓN DE LA RESULTANTE:</x:t>
  </x:si>
  <x:si>
    <x:t xml:space="preserve">ΣMo</x:t>
  </x:si>
  <x:si>
    <x:t xml:space="preserve">ΣMoFy</x:t>
  </x:si>
  <x:si>
    <x:t xml:space="preserve">ΣMoFh</x:t>
  </x:si>
  <x:si>
    <x:t xml:space="preserve">ΣFy</x:t>
  </x:si>
  <x:si>
    <x:t xml:space="preserve">R</x:t>
  </x:si>
  <x:si>
    <x:t xml:space="preserve">£</x:t>
  </x:si>
  <x:si>
    <x:t xml:space="preserve">2ro</x:t>
  </x:si>
  <x:si>
    <x:t xml:space="preserve">EXENTRICIDAD</x:t>
  </x:si>
  <x:si>
    <x:t xml:space="preserve">Exentricidad</x:t>
  </x:si>
  <x:si>
    <x:t xml:space="preserve">B/3</x:t>
  </x:si>
  <x:si>
    <x:t xml:space="preserve">B/6</x:t>
  </x:si>
  <x:si>
    <x:t xml:space="preserve">3ro</x:t>
  </x:si>
  <x:si>
    <x:t xml:space="preserve">CALCULO DE LA PRESION ACTUANTE</x:t>
  </x:si>
  <x:si>
    <x:t xml:space="preserve">q</x:t>
  </x:si>
  <x:si>
    <x:t xml:space="preserve">±</x:t>
  </x:si>
  <x:si>
    <x:t xml:space="preserve">qmax</x:t>
  </x:si>
  <x:si>
    <x:t xml:space="preserve">kg/m2</x:t>
  </x:si>
  <x:si>
    <x:t xml:space="preserve">qmim</x:t>
  </x:si>
  <x:si>
    <x:t xml:space="preserve">qmax,qmin</x:t>
  </x:si>
  <x:si>
    <x:t xml:space="preserve">&lt;</x:t>
  </x:si>
  <x:si>
    <x:r>
      <x:t xml:space="preserve">s </x:t>
    </x:r>
    <x:r>
      <x:rPr>
        <x:sz val="10"/>
        <x:rFont val="Arial"/>
        <x:family val="2"/>
      </x:rPr>
      <x:t xml:space="preserve">t </x:t>
    </x:r>
  </x:si>
  <x:si>
    <x:r>
      <x:t xml:space="preserve">q</x:t>
    </x:r>
    <x:r>
      <x:rPr>
        <x:sz val="7"/>
        <x:rFont val="Arial"/>
        <x:family val="2"/>
      </x:rPr>
      <x:t xml:space="preserve">1</x:t>
    </x:r>
  </x:si>
  <x:si>
    <x:t xml:space="preserve">qmin</x:t>
  </x:si>
  <x:si>
    <x:r>
      <x:t xml:space="preserve">q</x:t>
    </x:r>
    <x:r>
      <x:rPr>
        <x:sz val="7"/>
        <x:rFont val="Arial"/>
        <x:family val="2"/>
      </x:rPr>
      <x:t xml:space="preserve">2</x:t>
    </x:r>
  </x:si>
  <x:si>
    <x:r>
      <x:t xml:space="preserve">q</x:t>
    </x:r>
    <x:r>
      <x:rPr>
        <x:sz val="7"/>
        <x:rFont val="Arial"/>
        <x:family val="2"/>
      </x:rPr>
      <x:t xml:space="preserve">3=</x:t>
    </x:r>
  </x:si>
  <x:si>
    <x:t xml:space="preserve">qmax =</x:t>
  </x:si>
  <x:si>
    <x:t xml:space="preserve">w1</x:t>
  </x:si>
  <x:si>
    <x:t xml:space="preserve">+</x:t>
  </x:si>
  <x:si>
    <x:t xml:space="preserve">w2</x:t>
  </x:si>
  <x:si>
    <x:t xml:space="preserve">w3</x:t>
  </x:si>
  <x:si>
    <x:t xml:space="preserve">talón</x:t>
  </x:si>
  <x:si>
    <x:t xml:space="preserve">q2</x:t>
  </x:si>
  <x:si>
    <x:t xml:space="preserve">y</x:t>
  </x:si>
  <x:si>
    <x:t xml:space="preserve">q3</x:t>
  </x:si>
  <x:si>
    <x:t xml:space="preserve">4.-</x:t>
  </x:si>
  <x:si>
    <x:t xml:space="preserve">CALCULO DE LOS MOMENTOS FLECTORES Y FUERZAS CORTANTES</x:t>
  </x:si>
  <x:si>
    <x:t xml:space="preserve">4.1.-</x:t>
  </x:si>
  <x:si>
    <x:t xml:space="preserve">EN LA PANTALLA</x:t>
  </x:si>
  <x:si>
    <x:t xml:space="preserve">DIAGRAMA DE PRESIONES</x:t>
  </x:si>
  <x:si>
    <x:t xml:space="preserve">q = tn-m</x:t>
  </x:si>
  <x:si>
    <x:t xml:space="preserve">F2</x:t>
  </x:si>
  <x:si>
    <x:r>
      <x:t xml:space="preserve">Y </x:t>
    </x:r>
    <x:r>
      <x:rPr>
        <x:sz val="7"/>
        <x:rFont val="Arial"/>
        <x:family val="2"/>
      </x:rPr>
      <x:t xml:space="preserve">1</x:t>
    </x:r>
  </x:si>
  <x:si>
    <x:t xml:space="preserve">Y 2</x:t>
  </x:si>
  <x:si>
    <x:t xml:space="preserve">a)</x:t>
  </x:si>
  <x:si>
    <x:t xml:space="preserve">MOMENTO FLECTOR</x:t>
  </x:si>
  <x:si>
    <x:t xml:space="preserve">En</x:t>
  </x:si>
  <x:si>
    <x:t xml:space="preserve">F1</x:t>
  </x:si>
  <x:si>
    <x:t xml:space="preserve">( q.h.1.00 m)</x:t>
  </x:si>
  <x:si>
    <x:t xml:space="preserve">ka</x:t>
  </x:si>
  <x:si>
    <x:t xml:space="preserve">= (</x:t>
  </x:si>
  <x:si>
    <x:t xml:space="preserve">kg-m</x:t>
  </x:si>
  <x:si>
    <x:t xml:space="preserve">kg.</x:t>
  </x:si>
  <x:si>
    <x:r>
      <x:t xml:space="preserve">y</x:t>
    </x:r>
    <x:r>
      <x:rPr>
        <x:sz val="7"/>
        <x:rFont val="Arial"/>
        <x:family val="2"/>
      </x:rPr>
      <x:t xml:space="preserve">1</x:t>
    </x:r>
  </x:si>
  <x:si>
    <x:r>
      <x:t xml:space="preserve">g</x:t>
    </x:r>
    <x:r>
      <x:rPr>
        <x:sz val="9"/>
        <x:rFont val="Arial"/>
        <x:family val="2"/>
      </x:rPr>
      <x:t xml:space="preserve"> .h². 1.00m)</x:t>
    </x:r>
  </x:si>
  <x:si>
    <x:t xml:space="preserve">tn-m</x:t>
  </x:si>
  <x:si>
    <x:t xml:space="preserve">y2</x:t>
  </x:si>
  <x:si>
    <x:t xml:space="preserve">MOMENTO ULTIMO</x:t>
  </x:si>
  <x:si>
    <x:t xml:space="preserve">Mmax</x:t>
  </x:si>
  <x:si>
    <x:r>
      <x:t xml:space="preserve">(F</x:t>
    </x:r>
    <x:r>
      <x:rPr>
        <x:sz val="7"/>
        <x:rFont val="Arial"/>
        <x:family val="2"/>
      </x:rPr>
      <x:t xml:space="preserve">1 </x:t>
    </x:r>
    <x:r>
      <x:rPr>
        <x:sz val="9"/>
        <x:rFont val="Arial"/>
        <x:family val="2"/>
      </x:rPr>
      <x:t xml:space="preserve">Y</x:t>
    </x:r>
    <x:r>
      <x:rPr>
        <x:sz val="7"/>
        <x:rFont val="Arial"/>
        <x:family val="2"/>
      </x:rPr>
      <x:t xml:space="preserve">1</x:t>
    </x:r>
    <x:r>
      <x:rPr>
        <x:sz val="9"/>
        <x:rFont val="Arial"/>
        <x:family val="2"/>
      </x:rPr>
      <x:t xml:space="preserve">)</x:t>
    </x:r>
    <x:r>
      <x:rPr>
        <x:sz val="7"/>
        <x:rFont val="Arial"/>
        <x:family val="2"/>
      </x:rPr>
      <x:t xml:space="preserve"> + (</x:t>
    </x:r>
    <x:r>
      <x:rPr>
        <x:sz val="9"/>
        <x:rFont val="Arial"/>
        <x:family val="2"/>
      </x:rPr>
      <x:t xml:space="preserve">F</x:t>
    </x:r>
    <x:r>
      <x:rPr>
        <x:sz val="7"/>
        <x:rFont val="Arial"/>
        <x:family val="2"/>
      </x:rPr>
      <x:t xml:space="preserve">2 </x:t>
    </x:r>
    <x:r>
      <x:rPr>
        <x:sz val="9"/>
        <x:rFont val="Arial"/>
        <x:family val="2"/>
      </x:rPr>
      <x:t xml:space="preserve">Y</x:t>
    </x:r>
    <x:r>
      <x:rPr>
        <x:sz val="7"/>
        <x:rFont val="Arial"/>
        <x:family val="2"/>
      </x:rPr>
      <x:t xml:space="preserve">2</x:t>
    </x:r>
    <x:r>
      <x:rPr>
        <x:sz val="9"/>
        <x:rFont val="Arial"/>
        <x:family val="2"/>
      </x:rPr>
      <x:t xml:space="preserve">)</x:t>
    </x:r>
  </x:si>
  <x:si>
    <x:t xml:space="preserve">)+(</x:t>
  </x:si>
  <x:si>
    <x:t xml:space="preserve">b)</x:t>
  </x:si>
  <x:si>
    <x:t xml:space="preserve">FUERZA CORTANTE</x:t>
  </x:si>
  <x:si>
    <x:t xml:space="preserve">*</x:t>
  </x:si>
  <x:si>
    <x:t xml:space="preserve">FUERZA CORTANTE ACTUANTE</x:t>
  </x:si>
  <x:si>
    <x:r>
      <x:t xml:space="preserve">F</x:t>
    </x:r>
    <x:r>
      <x:rPr>
        <x:sz val="7"/>
        <x:rFont val="Arial"/>
        <x:family val="2"/>
      </x:rPr>
      <x:t xml:space="preserve">1</x:t>
    </x:r>
  </x:si>
  <x:si>
    <x:r>
      <x:t xml:space="preserve">F</x:t>
    </x:r>
    <x:r>
      <x:rPr>
        <x:sz val="7"/>
        <x:rFont val="Arial"/>
        <x:family val="2"/>
      </x:rPr>
      <x:t xml:space="preserve">2</x:t>
    </x:r>
  </x:si>
  <x:si>
    <x:t xml:space="preserve">ESFUERZO CORTANTE</x:t>
  </x:si>
  <x:si>
    <x:t xml:space="preserve">(µ)</x:t>
  </x:si>
  <x:si>
    <x:t xml:space="preserve">µ</x:t>
  </x:si>
  <x:si>
    <x:t xml:space="preserve">ESFUERZO CORTANTE RESISTENTE DEL CONCRETO (µc)</x:t>
  </x:si>
  <x:si>
    <x:r>
      <x:t xml:space="preserve">µ</x:t>
    </x:r>
    <x:r>
      <x:rPr>
        <x:sz val="9"/>
        <x:rFont val="Arial"/>
        <x:family val="2"/>
      </x:rPr>
      <x:t xml:space="preserve">c</x:t>
    </x:r>
  </x:si>
  <x:si>
    <x:t xml:space="preserve">√</x:t>
  </x:si>
  <x:si>
    <x:t xml:space="preserve">f 'c</x:t>
  </x:si>
  <x:si>
    <x:t xml:space="preserve">4.2.-</x:t>
  </x:si>
  <x:si>
    <x:t xml:space="preserve">EN LA PUNTA</x:t>
  </x:si>
  <x:si>
    <x:t xml:space="preserve">Empotramiento</x:t>
  </x:si>
  <x:si>
    <x:t xml:space="preserve">q=</x:t>
  </x:si>
  <x:si>
    <x:r>
      <x:t xml:space="preserve">x</x:t>
    </x:r>
    <x:r>
      <x:rPr>
        <x:sz val="5"/>
        <x:rFont val="Arial"/>
        <x:family val="2"/>
      </x:rPr>
      <x:t xml:space="preserve">1</x:t>
    </x:r>
  </x:si>
  <x:si>
    <x:t xml:space="preserve">q max=</x:t>
  </x:si>
  <x:si>
    <x:r>
      <x:t xml:space="preserve">x</x:t>
    </x:r>
    <x:r>
      <x:rPr>
        <x:sz val="6"/>
        <x:rFont val="Arial"/>
        <x:family val="2"/>
      </x:rPr>
      <x:t xml:space="preserve">2</x:t>
    </x:r>
  </x:si>
  <x:si>
    <x:r>
      <x:t xml:space="preserve">F</x:t>
    </x:r>
    <x:r>
      <x:rPr>
        <x:sz val="6"/>
        <x:rFont val="Arial"/>
        <x:family val="2"/>
      </x:rPr>
      <x:t xml:space="preserve">2</x:t>
    </x:r>
  </x:si>
  <x:si>
    <x:t xml:space="preserve">En:</x:t>
  </x:si>
  <x:si>
    <x:t xml:space="preserve">X1</x:t>
  </x:si>
  <x:si>
    <x:r>
      <x:t xml:space="preserve">X</x:t>
    </x:r>
    <x:r>
      <x:rPr>
        <x:sz val="7"/>
        <x:rFont val="Arial"/>
        <x:family val="2"/>
      </x:rPr>
      <x:t xml:space="preserve">2</x:t>
    </x:r>
  </x:si>
  <x:si>
    <x:t xml:space="preserve">mt</x:t>
  </x:si>
  <x:si>
    <x:t xml:space="preserve">MOMENTO MAXIMO</x:t>
  </x:si>
  <x:si>
    <x:t xml:space="preserve">Mmáx</x:t>
  </x:si>
  <x:si>
    <x:r>
      <x:t xml:space="preserve">(F</x:t>
    </x:r>
    <x:r>
      <x:rPr>
        <x:sz val="8"/>
        <x:rFont val="Arial"/>
        <x:family val="2"/>
      </x:rPr>
      <x:t xml:space="preserve">1 </x:t>
    </x:r>
    <x:r>
      <x:rPr>
        <x:sz val="9"/>
        <x:rFont val="Arial"/>
        <x:family val="2"/>
      </x:rPr>
      <x:t xml:space="preserve">. X</x:t>
    </x:r>
    <x:r>
      <x:rPr>
        <x:sz val="8"/>
        <x:rFont val="Arial"/>
        <x:family val="2"/>
      </x:rPr>
      <x:t xml:space="preserve">1</x:t>
    </x:r>
    <x:r>
      <x:rPr>
        <x:sz val="9"/>
        <x:rFont val="Arial"/>
        <x:family val="2"/>
      </x:rPr>
      <x:t xml:space="preserve">) + (F</x:t>
    </x:r>
    <x:r>
      <x:rPr>
        <x:sz val="8"/>
        <x:rFont val="Arial"/>
        <x:family val="2"/>
      </x:rPr>
      <x:t xml:space="preserve">2</x:t>
    </x:r>
    <x:r>
      <x:rPr>
        <x:sz val="9"/>
        <x:rFont val="Arial"/>
        <x:family val="2"/>
      </x:rPr>
      <x:t xml:space="preserve"> . X</x:t>
    </x:r>
    <x:r>
      <x:rPr>
        <x:sz val="8"/>
        <x:rFont val="Arial"/>
        <x:family val="2"/>
      </x:rPr>
      <x:t xml:space="preserve">2</x:t>
    </x:r>
    <x:r>
      <x:rPr>
        <x:sz val="9"/>
        <x:rFont val="Arial"/>
        <x:family val="2"/>
      </x:rPr>
      <x:t xml:space="preserve">)</x:t>
    </x:r>
  </x:si>
  <x:si>
    <x:t xml:space="preserve">=(</x:t>
  </x:si>
  <x:si>
    <x:t xml:space="preserve">FUERZA CORTANTE ACTUANTE (v)</x:t>
  </x:si>
  <x:si>
    <x:r>
      <x:t xml:space="preserve">ESFUERSO CORTANTE (</x:t>
    </x:r>
    <x:r>
      <x:rPr>
        <x:sz val="9"/>
        <x:rFont val="Arial"/>
        <x:family val="2"/>
      </x:rPr>
      <x:t xml:space="preserve">ų)</x:t>
    </x:r>
  </x:si>
  <x:si>
    <x:t xml:space="preserve">ESFUERZO CORTANTE RESISTENTE DEL CONCRETO ( Vc)</x:t>
  </x:si>
  <x:si>
    <x:t xml:space="preserve">Vc</x:t>
  </x:si>
  <x:si>
    <x:t xml:space="preserve">f ' c</x:t>
  </x:si>
  <x:si>
    <x:t xml:space="preserve">4.3.-</x:t>
  </x:si>
  <x:si>
    <x:t xml:space="preserve">EN EL TALON</x:t>
  </x:si>
  <x:si>
    <x:r>
      <x:t xml:space="preserve">X</x:t>
    </x:r>
    <x:r>
      <x:rPr>
        <x:sz val="7"/>
        <x:rFont val="Arial"/>
        <x:family val="2"/>
      </x:rPr>
      <x:t xml:space="preserve">1</x:t>
    </x:r>
  </x:si>
  <x:si>
    <x:r>
      <x:t xml:space="preserve">q</x:t>
    </x:r>
    <x:r>
      <x:rPr>
        <x:sz val="7"/>
        <x:rFont val="Arial"/>
        <x:family val="2"/>
      </x:rPr>
      <x:t xml:space="preserve">1 </x:t>
    </x:r>
    <x:r>
      <x:rPr>
        <x:sz val="9"/>
        <x:rFont val="Arial"/>
        <x:family val="2"/>
      </x:rPr>
      <x:t xml:space="preserve">=</x:t>
    </x:r>
  </x:si>
  <x:si>
    <x:t xml:space="preserve">qmin=</x:t>
  </x:si>
  <x:si>
    <x:r>
      <x:t xml:space="preserve">q</x:t>
    </x:r>
    <x:r>
      <x:rPr>
        <x:sz val="7"/>
        <x:rFont val="Arial"/>
        <x:family val="2"/>
      </x:rPr>
      <x:t xml:space="preserve">2</x:t>
    </x:r>
    <x:r>
      <x:rPr>
        <x:sz val="9"/>
        <x:rFont val="Arial"/>
        <x:family val="2"/>
      </x:rPr>
      <x:t xml:space="preserve">=</x:t>
    </x:r>
  </x:si>
  <x:si>
    <x:t xml:space="preserve">X2</x:t>
  </x:si>
  <x:si>
    <x:t xml:space="preserve">X3</x:t>
  </x:si>
  <x:si>
    <x:r>
      <x:t xml:space="preserve">F</x:t>
    </x:r>
    <x:r>
      <x:rPr>
        <x:sz val="7"/>
        <x:rFont val="Arial"/>
        <x:family val="2"/>
      </x:rPr>
      <x:t xml:space="preserve">3</x:t>
    </x:r>
  </x:si>
  <x:si>
    <x:t xml:space="preserve">F3</x:t>
  </x:si>
  <x:si>
    <x:t xml:space="preserve">a.</x:t>
  </x:si>
  <x:si>
    <x:t xml:space="preserve">M</x:t>
  </x:si>
  <x:si>
    <x:t xml:space="preserve">(F2.X2)+(F3.X3)-(F1.X1)</x:t>
  </x:si>
  <x:si>
    <x:t xml:space="preserve">)-(</x:t>
  </x:si>
  <x:si>
    <x:t xml:space="preserve">b.</x:t>
  </x:si>
  <x:si>
    <x:t xml:space="preserve">c.</x:t>
  </x:si>
  <x:si>
    <x:t xml:space="preserve">ESFUERZO CORTANTE ACTUANTE (µ)</x:t>
  </x:si>
  <x:si>
    <x:t xml:space="preserve">d.</x:t>
  </x:si>
  <x:si>
    <x:t xml:space="preserve">ESFUERZO CORTANTE RESISTENTE DEL CONCRETO (Vc)</x:t>
  </x:si>
  <x:si>
    <x:t xml:space="preserve">µ act</x:t>
  </x:si>
  <x:si>
    <x:t xml:space="preserve">5.-</x:t>
  </x:si>
  <x:si>
    <x:t xml:space="preserve">DISEÑO DEL ACERO.</x:t>
  </x:si>
  <x:si>
    <x:t xml:space="preserve">a-</x:t>
  </x:si>
  <x:si>
    <x:t xml:space="preserve">Acero Mínimo Vertical en muros:</x:t>
  </x:si>
  <x:si>
    <x:t xml:space="preserve">Para </x:t>
  </x:si>
  <x:si>
    <x:t xml:space="preserve">5/8"</x:t>
  </x:si>
  <x:si>
    <x:t xml:space="preserve">Asmin</x:t>
  </x:si>
  <x:si>
    <x:t xml:space="preserve">(Vertical)</x:t>
  </x:si>
  <x:si>
    <x:t xml:space="preserve">b-</x:t>
  </x:si>
  <x:si>
    <x:t xml:space="preserve">Acero Mínimo Horizontal en muros:</x:t>
  </x:si>
  <x:si>
    <x:t xml:space="preserve">(Horizontall)</x:t>
  </x:si>
  <x:si>
    <x:t xml:space="preserve">(Horizontal)</x:t>
  </x:si>
  <x:si>
    <x:t xml:space="preserve">Cara Exterior</x:t>
  </x:si>
  <x:si>
    <x:t xml:space="preserve">Cara Interior</x:t>
  </x:si>
  <x:si>
    <x:t xml:space="preserve">As</x:t>
  </x:si>
  <x:si>
    <x:t xml:space="preserve">Para elementos sometidos a Flexocompresión</x:t>
  </x:si>
  <x:si>
    <x:t xml:space="preserve">(Losas, vigas, escaleras, muros)</x:t>
  </x:si>
  <x:si>
    <x:t xml:space="preserve">Ku</x:t>
  </x:si>
  <x:si>
    <x:t xml:space="preserve">Mu</x:t>
  </x:si>
  <x:si>
    <x:t xml:space="preserve">ρ</x:t>
  </x:si>
  <x:si>
    <x:r>
      <x:t xml:space="preserve">d</x:t>
    </x:r>
    <x:r>
      <x:rPr>
        <x:sz val="9"/>
        <x:rFont val="Arial"/>
        <x:family val="2"/>
      </x:rPr>
      <x:t xml:space="preserve">²</x:t>
    </x:r>
  </x:si>
  <x:si>
    <x:t xml:space="preserve">ACERO EN LAPANTALLA:</x:t>
  </x:si>
  <x:si>
    <x:t xml:space="preserve">Acero Principal</x:t>
  </x:si>
  <x:si>
    <x:t xml:space="preserve">Vertical</x:t>
  </x:si>
  <x:si>
    <x:t xml:space="preserve">10²</x:t>
  </x:si>
  <x:si>
    <x:t xml:space="preserve">f'c</x:t>
  </x:si>
  <x:si>
    <x:t xml:space="preserve">Kg/cm²</x:t>
  </x:si>
  <x:si>
    <x:t xml:space="preserve">Para</x:t>
  </x:si>
  <x:si>
    <x:t xml:space="preserve">fy</x:t>
  </x:si>
  <x:si>
    <x:t xml:space="preserve">p</x:t>
  </x:si>
  <x:si>
    <x:t xml:space="preserve">Acero principal:</x:t>
  </x:si>
  <x:si>
    <x:t xml:space="preserve">cm2</x:t>
  </x:si>
  <x:si>
    <x:t xml:space="preserve">+ - O.50 CM2</x:t>
  </x:si>
  <x:si>
    <x:t xml:space="preserve">S</x:t>
  </x:si>
  <x:si>
    <x:t xml:space="preserve">USAR </x:t>
  </x:si>
  <x:si>
    <x:t xml:space="preserve">de</x:t>
  </x:si>
  <x:si>
    <x:t xml:space="preserve">@</x:t>
  </x:si>
  <x:si>
    <x:t xml:space="preserve">ml</x:t>
  </x:si>
  <x:si>
    <x:t xml:space="preserve">Acero mínimo Vertical</x:t>
  </x:si>
  <x:si>
    <x:t xml:space="preserve">(vertical)</x:t>
  </x:si>
  <x:si>
    <x:t xml:space="preserve">Asmín</x:t>
  </x:si>
  <x:si>
    <x:t xml:space="preserve">As princ</x:t>
  </x:si>
  <x:si>
    <x:t xml:space="preserve">As min</x:t>
  </x:si>
  <x:si>
    <x:t xml:space="preserve">3/8"</x:t>
  </x:si>
  <x:si>
    <x:t xml:space="preserve">1/2"</x:t>
  </x:si>
  <x:si>
    <x:t xml:space="preserve">ACERO SECUNDARIO PRINCIPAL:</x:t>
  </x:si>
  <x:si>
    <x:t xml:space="preserve">3/4"</x:t>
  </x:si>
  <x:si>
    <x:t xml:space="preserve">1"</x:t>
  </x:si>
  <x:si>
    <x:t xml:space="preserve">Acero Vertical en la cara exterior:</x:t>
  </x:si>
  <x:si>
    <x:t xml:space="preserve">Asumimos un Ø ≤ 5/8"</x:t>
  </x:si>
  <x:si>
    <x:t xml:space="preserve">1)</x:t>
  </x:si>
  <x:si>
    <x:t xml:space="preserve">Arriba:</x:t>
  </x:si>
  <x:si>
    <x:t xml:space="preserve"> (h  = </x:t>
  </x:si>
  <x:si>
    <x:t xml:space="preserve">Ash</x:t>
  </x:si>
  <x:si>
    <x:t xml:space="preserve">cm2/m</x:t>
  </x:si>
  <x:si>
    <x:t xml:space="preserve">Cara Exterior:</x:t>
  </x:si>
  <x:si>
    <x:t xml:space="preserve">2)</x:t>
  </x:si>
  <x:si>
    <x:t xml:space="preserve">Cara Intermedia</x:t>
  </x:si>
  <x:si>
    <x:t xml:space="preserve">As min (Horizontal)</x:t>
  </x:si>
  <x:si>
    <x:t xml:space="preserve">Cara Interior:</x:t>
  </x:si>
  <x:si>
    <x:t xml:space="preserve">3)</x:t>
  </x:si>
  <x:si>
    <x:t xml:space="preserve">Cara Inferior (abajo)</x:t>
  </x:si>
  <x:si>
    <x:t xml:space="preserve">m)</x:t>
  </x:si>
  <x:si>
    <x:t xml:space="preserve">Resumen</x:t>
  </x:si>
  <x:si>
    <x:t xml:space="preserve">Acero Horizontal</x:t>
  </x:si>
  <x:si>
    <x:t xml:space="preserve">Ariba</x:t>
  </x:si>
  <x:si>
    <x:t xml:space="preserve">(As mín Horizontal)</x:t>
  </x:si>
  <x:si>
    <x:t xml:space="preserve">Cara exterior</x:t>
  </x:si>
  <x:si>
    <x:t xml:space="preserve">Intermd</x:t>
  </x:si>
  <x:si>
    <x:t xml:space="preserve">Inferior</x:t>
  </x:si>
  <x:si>
    <x:t xml:space="preserve">Para cara Interior</x:t>
  </x:si>
  <x:si>
    <x:t xml:space="preserve">C.I</x:t>
  </x:si>
  <x:si>
    <x:t xml:space="preserve">,</x:t>
  </x:si>
  <x:si>
    <x:t xml:space="preserve">Rto</x:t>
  </x:si>
  <x:si>
    <x:t xml:space="preserve">Para Exterior:</x:t>
  </x:si>
  <x:si>
    <x:t xml:space="preserve">C.E</x:t>
  </x:si>
  <x:si>
    <x:t xml:space="preserve">Entonces:</x:t>
  </x:si>
  <x:si>
    <x:t xml:space="preserve">≈</x:t>
  </x:si>
  <x:si>
    <x:t xml:space="preserve">SI UNIFORMAMOS EL ACERO</x:t>
  </x:si>
  <x:si>
    <x:t xml:space="preserve">tenemos:</x:t>
  </x:si>
  <x:si>
    <x:t xml:space="preserve">DISEÑO DE LA ZAPATA.</x:t>
  </x:si>
  <x:si>
    <x:t xml:space="preserve">hz</x:t>
  </x:si>
  <x:si>
    <x:t xml:space="preserve">(r + Ø vlla)</x:t>
  </x:si>
  <x:si>
    <x:t xml:space="preserve">Acero mínimo:</x:t>
  </x:si>
  <x:si>
    <x:t xml:space="preserve">ZAPATA POSTERIOR</x:t>
  </x:si>
  <x:si>
    <x:t xml:space="preserve">ACERO TRANSVERSAL</x:t>
  </x:si>
  <x:si>
    <x:t xml:space="preserve">(PARA PUNTA Y TALON)</x:t>
  </x:si>
  <x:si>
    <x:t xml:space="preserve">Astemp</x:t>
  </x:si>
  <x:si>
    <x:t xml:space="preserve">t</x:t>
  </x:si>
  <x:si>
    <x:t xml:space="preserve">N.T.P</x:t>
  </x:si>
  <x:si>
    <x:t xml:space="preserve">PARA ACERO DE TEMPERATURA, NO DEBE DE EXCEDER:</x:t>
  </x:si>
  <x:si>
    <x:t xml:space="preserve">SE TOMA EL MENOR:</x:t>
  </x:si>
  <x:si>
    <x:t xml:space="preserve">RESUMEN GENERAL  DEL ACERO</x:t>
  </x:si>
  <x:si>
    <x:t xml:space="preserve">PANTALLA:</x:t>
  </x:si>
  <x:si>
    <x:t xml:space="preserve">ACERO VERTICAL</x:t>
  </x:si>
  <x:si>
    <x:t xml:space="preserve">Intercalado ó</x:t>
  </x:si>
  <x:si>
    <x:t xml:space="preserve">a una (h)  de</x:t>
  </x:si>
  <x:si>
    <x:t xml:space="preserve">ACERO HORIZONTAL</x:t>
  </x:si>
  <x:si>
    <x:t xml:space="preserve">ZAPATA ANTERIOR</x:t>
  </x:si>
  <x:si>
    <x:t xml:space="preserve">(PUNTA)</x:t>
  </x:si>
  <x:si>
    <x:t xml:space="preserve">ACERO PRINCIPAL</x:t>
  </x:si>
  <x:si>
    <x:t xml:space="preserve">(TALON)</x:t>
  </x:si>
  <x:si>
    <x:t xml:space="preserve">DISEÑO DE MURO DE CONTENCION EN VOLADIZO</x:t>
  </x:si>
  <x:si>
    <x:t xml:space="preserve">NIVEL DE RELLENO</x:t>
  </x:si>
  <x:si>
    <x:t xml:space="preserve">Intercalado</x:t>
  </x:si>
  <x:si>
    <x:t xml:space="preserve">NIVEL ACTUAL</x:t>
  </x:si>
  <x:si>
    <x:t xml:space="preserve">S O L A D O</x:t>
  </x:si>
  <x:si>
    <x:t xml:space="preserve">DETALLE DE PANTALLA </x:t>
  </x:si>
  <x:si>
    <x:t xml:space="preserve">(ACERO PRINCIPAL)</x:t>
  </x:si>
  <x:si>
    <x:t xml:space="preserve">Proyecto:</x:t>
  </x:si>
  <x:si>
    <x:t xml:space="preserve">HP</x:t>
  </x:si>
  <x:si>
    <x:t xml:space="preserve">Lugar:</x:t>
  </x:si>
  <x:si>
    <x:t xml:space="preserve">Propiet:</x:t>
  </x:si>
  <x:si>
    <x:t xml:space="preserve">Ing° Calculista:</x:t>
  </x:si>
  <x:si>
    <x:t xml:space="preserve">H.PEÑA.V</x:t>
  </x:si>
  <x:si>
    <x:t xml:space="preserve">Fecha:</x:t>
  </x:si>
  <x:si>
    <x:t xml:space="preserve">TIPO</x:t>
  </x:si>
  <x:si>
    <x:t xml:space="preserve">Escala:</x:t>
  </x:si>
  <x:si>
    <x:t xml:space="preserve">S/E</x:t>
  </x:si>
  <x:si>
    <x:t xml:space="preserve">ESPECIFICACIONES TECNICAS</x:t>
  </x:si>
  <x:si>
    <x:t xml:space="preserve">MURO DE CONTENCION</x:t>
  </x:si>
  <x:si>
    <x:t xml:space="preserve">CONCRETO:</x:t>
  </x:si>
  <x:si>
    <x:t xml:space="preserve">ACERO :</x:t>
  </x:si>
  <x:si>
    <x:t xml:space="preserve">RECUBRIMIENTOS:</x:t>
  </x:si>
  <x:si>
    <x:t xml:space="preserve">Pantalla</x:t>
  </x:si>
  <x:si>
    <x:t xml:space="preserve">Zapata</x:t>
  </x:si>
  <x:si>
    <x:t xml:space="preserve">Cara superior</x:t>
  </x:si>
  <x:si>
    <x:t xml:space="preserve">RESISTENCIA DEL SUELO</x:t>
  </x:si>
  <x:si>
    <x:t xml:space="preserve">PROFUNDIDAD DE LA CIMENTACION</x:t>
  </x:si>
  <x:si>
    <x:t xml:space="preserve">DENSIDAD DEL TERRENO</x:t>
  </x:si>
  <x:si>
    <x:t xml:space="preserve">TIPO DE CEMENTO</x:t>
  </x:si>
  <x:si>
    <x:t xml:space="preserve">MS</x:t>
  </x:si>
  <x:si>
    <x:t xml:space="preserve">Portland</x:t>
  </x:si>
</x:sst>
</file>

<file path=xl/styles.xml><?xml version="1.0" encoding="utf-8"?>
<x:styleSheet xmlns:x="http://schemas.openxmlformats.org/spreadsheetml/2006/main">
  <x:numFmts count="11">
    <x:numFmt numFmtId="191" formatCode="_(* #,##0.00_);_(* \(#,##0.00\);_(* &quot;-&quot;??_);_(@_)"/>
    <x:numFmt numFmtId="193" formatCode="_([$€]* #,##0.00_);_([$€]* \(#,##0.00\);_([$€]* &quot;-&quot;??_);_(@_)"/>
    <x:numFmt numFmtId="196" formatCode="0.0"/>
    <x:numFmt numFmtId="199" formatCode="_(* #,##0_);_(* \(#,##0\);_(* &quot;-&quot;??_);_(@_)"/>
    <x:numFmt numFmtId="200" formatCode="#,##0.000"/>
    <x:numFmt numFmtId="201" formatCode="0.000"/>
    <x:numFmt numFmtId="202" formatCode="#,##0.0000"/>
    <x:numFmt numFmtId="203" formatCode="#,##0.0"/>
    <x:numFmt numFmtId="218" formatCode="0.0000"/>
    <x:numFmt numFmtId="223" formatCode="0.00000"/>
    <x:numFmt numFmtId="224" formatCode="mmm\-yyyy"/>
  </x:numFmts>
  <x:fonts count="121">
    <x:font>
      <x:sz val="10"/>
      <x:name val="Arial"/>
    </x:font>
    <x:font>
      <x:sz val="10"/>
      <x:name val="Arial"/>
    </x:font>
    <x:font>
      <x:b/>
      <x:sz val="8"/>
      <x:color indexed="81"/>
      <x:name val="Tahoma"/>
      <x:family val="2"/>
    </x:font>
    <x:font>
      <x:sz val="8"/>
      <x:color indexed="81"/>
      <x:name val="Tahoma"/>
      <x:family val="2"/>
    </x:font>
    <x:font>
      <x:sz val="10"/>
      <x:color indexed="10"/>
      <x:name val="Arial"/>
      <x:family val="2"/>
    </x:font>
    <x:font>
      <x:b/>
      <x:sz val="10"/>
      <x:color indexed="10"/>
      <x:name val="Arial"/>
      <x:family val="2"/>
    </x:font>
    <x:font>
      <x:b/>
      <x:sz val="10"/>
      <x:name val="Arial"/>
      <x:family val="2"/>
    </x:font>
    <x:font>
      <x:sz val="8"/>
      <x:name val="Arial"/>
      <x:family val="2"/>
    </x:font>
    <x:font>
      <x:b/>
      <x:sz val="9"/>
      <x:name val="Arial"/>
      <x:family val="2"/>
    </x:font>
    <x:font>
      <x:b/>
      <x:sz val="8"/>
      <x:name val="Arial"/>
      <x:family val="2"/>
    </x:font>
    <x:font>
      <x:b/>
      <x:sz val="8"/>
      <x:color indexed="10"/>
      <x:name val="Arial"/>
      <x:family val="2"/>
    </x:font>
    <x:font>
      <x:sz val="6"/>
      <x:name val="Arial"/>
      <x:family val="2"/>
    </x:font>
    <x:font>
      <x:sz val="9"/>
      <x:name val="Arial"/>
      <x:family val="2"/>
    </x:font>
    <x:font>
      <x:b/>
      <x:sz val="7"/>
      <x:name val="Arial"/>
      <x:family val="2"/>
    </x:font>
    <x:font>
      <x:b/>
      <x:sz val="7.5"/>
      <x:name val="Arial"/>
      <x:family val="2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b/>
      <x:sz val="11"/>
      <x:color indexed="52"/>
      <x:name val="Calibri"/>
      <x:family val="2"/>
    </x:font>
    <x:font>
      <x:b/>
      <x:sz val="11"/>
      <x:color indexed="9"/>
      <x:name val="Calibri"/>
      <x:family val="2"/>
    </x:font>
    <x:font>
      <x:sz val="11"/>
      <x:color indexed="52"/>
      <x:name val="Calibri"/>
      <x:family val="2"/>
    </x:font>
    <x:font>
      <x:b/>
      <x:sz val="11"/>
      <x:color indexed="56"/>
      <x:name val="Calibri"/>
      <x:family val="2"/>
    </x:font>
    <x:font>
      <x:sz val="11"/>
      <x:color indexed="62"/>
      <x:name val="Calibri"/>
      <x:family val="2"/>
    </x:font>
    <x:font>
      <x:sz val="11"/>
      <x:color indexed="20"/>
      <x:name val="Calibri"/>
      <x:family val="2"/>
    </x:font>
    <x:font>
      <x:sz val="11"/>
      <x:color indexed="60"/>
      <x:name val="Calibri"/>
      <x:family val="2"/>
    </x:font>
    <x:font>
      <x:b/>
      <x:sz val="11"/>
      <x:color indexed="63"/>
      <x:name val="Calibri"/>
      <x:family val="2"/>
    </x:font>
    <x:font>
      <x:sz val="11"/>
      <x:color indexed="10"/>
      <x:name val="Calibri"/>
      <x:family val="2"/>
    </x:font>
    <x:font>
      <x:i/>
      <x:sz val="11"/>
      <x:color indexed="23"/>
      <x:name val="Calibri"/>
      <x:family val="2"/>
    </x:font>
    <x:font>
      <x:b/>
      <x:sz val="18"/>
      <x:color indexed="56"/>
      <x:name val="Cambria"/>
      <x:family val="2"/>
    </x:font>
    <x:font>
      <x:b/>
      <x:sz val="13"/>
      <x:color indexed="56"/>
      <x:name val="Calibri"/>
      <x:family val="2"/>
    </x:font>
    <x:font>
      <x:b/>
      <x:sz val="11"/>
      <x:color indexed="8"/>
      <x:name val="Calibri"/>
      <x:family val="2"/>
    </x:font>
    <x:font>
      <x:sz val="10"/>
      <x:name val="Arial"/>
      <x:family val="2"/>
    </x:font>
    <x:font>
      <x:sz val="10"/>
      <x:name val="Symbol"/>
      <x:family val="1"/>
    </x:font>
    <x:font>
      <x:sz val="9"/>
      <x:name val="Symbol"/>
      <x:family val="1"/>
    </x:font>
    <x:font>
      <x:sz val="9"/>
      <x:name val="Arial"/>
      <x:family val="2"/>
    </x:font>
    <x:font>
      <x:sz val="10"/>
      <x:name val="Arial Unicode MS"/>
      <x:family val="2"/>
    </x:font>
    <x:font>
      <x:sz val="8"/>
      <x:color indexed="81"/>
      <x:name val="Tahoma"/>
      <x:family val="2"/>
    </x:font>
    <x:font>
      <x:b/>
      <x:sz val="8"/>
      <x:color indexed="81"/>
      <x:name val="Tahoma"/>
      <x:family val="2"/>
    </x:font>
    <x:font>
      <x:sz val="8"/>
      <x:color indexed="81"/>
      <x:name val="Arial"/>
      <x:family val="2"/>
    </x:font>
    <x:font>
      <x:b/>
      <x:u val="single"/>
      <x:sz val="10"/>
      <x:name val="Arial"/>
      <x:family val="2"/>
    </x:font>
    <x:font>
      <x:sz val="9"/>
      <x:color indexed="10"/>
      <x:name val="Arial"/>
      <x:family val="2"/>
    </x:font>
    <x:font>
      <x:b/>
      <x:sz val="9"/>
      <x:name val="Arial"/>
      <x:family val="2"/>
    </x:font>
    <x:font>
      <x:sz val="8"/>
      <x:name val="Symbol"/>
      <x:family val="1"/>
    </x:font>
    <x:font>
      <x:sz val="7"/>
      <x:name val="Arial"/>
      <x:family val="2"/>
    </x:font>
    <x:font>
      <x:sz val="5"/>
      <x:name val="Arial"/>
      <x:family val="2"/>
    </x:font>
    <x:font>
      <x:b/>
      <x:i/>
      <x:sz val="9"/>
      <x:name val="Arial"/>
      <x:family val="2"/>
    </x:font>
    <x:font>
      <x:b/>
      <x:sz val="9"/>
      <x:color indexed="10"/>
      <x:name val="Arial"/>
      <x:family val="2"/>
    </x:font>
    <x:font>
      <x:sz val="9"/>
      <x:color indexed="9"/>
      <x:name val="Arial"/>
      <x:family val="2"/>
    </x:font>
    <x:font>
      <x:b/>
      <x:u val="single"/>
      <x:sz val="9"/>
      <x:name val="Arial"/>
      <x:family val="2"/>
    </x:font>
    <x:font>
      <x:sz val="12"/>
      <x:name val="Arial"/>
      <x:family val="2"/>
    </x:font>
    <x:font>
      <x:sz val="9"/>
      <x:color indexed="56"/>
      <x:name val="Arial"/>
      <x:family val="2"/>
    </x:font>
    <x:font>
      <x:sz val="10"/>
      <x:color indexed="9"/>
      <x:name val="Arial"/>
      <x:family val="2"/>
    </x:font>
    <x:font>
      <x:sz val="10"/>
      <x:color indexed="18"/>
      <x:name val="Arial"/>
      <x:family val="2"/>
    </x:font>
    <x:font>
      <x:b/>
      <x:i/>
      <x:sz val="8"/>
      <x:color indexed="10"/>
      <x:name val="Arial"/>
      <x:family val="2"/>
    </x:font>
    <x:font>
      <x:sz val="9"/>
      <x:color indexed="18"/>
      <x:name val="Arial"/>
      <x:family val="2"/>
    </x:font>
    <x:font>
      <x:sz val="12"/>
      <x:name val="Arial"/>
      <x:family val="2"/>
    </x:font>
    <x:font>
      <x:sz val="11"/>
      <x:name val="Arial"/>
      <x:family val="2"/>
    </x:font>
    <x:font>
      <x:sz val="7"/>
      <x:name val="Arial"/>
      <x:family val="2"/>
    </x:font>
    <x:font>
      <x:sz val="11"/>
      <x:name val="Arial"/>
      <x:family val="2"/>
    </x:font>
    <x:font>
      <x:b/>
      <x:i/>
      <x:sz val="9"/>
      <x:color indexed="10"/>
      <x:name val="Arial"/>
      <x:family val="2"/>
    </x:font>
    <x:font>
      <x:sz val="5"/>
      <x:name val="Arial"/>
      <x:family val="2"/>
    </x:font>
    <x:font>
      <x:sz val="6"/>
      <x:name val="Arial"/>
      <x:family val="2"/>
    </x:font>
    <x:font>
      <x:sz val="8"/>
      <x:name val="Arial"/>
      <x:family val="2"/>
    </x:font>
    <x:font>
      <x:sz val="7.5"/>
      <x:name val="Arial"/>
      <x:family val="2"/>
    </x:font>
    <x:font>
      <x:i/>
      <x:sz val="9"/>
      <x:name val="Arial"/>
      <x:family val="2"/>
    </x:font>
    <x:font>
      <x:i/>
      <x:sz val="14"/>
      <x:name val="Arial"/>
      <x:family val="2"/>
    </x:font>
    <x:font>
      <x:i/>
      <x:sz val="12"/>
      <x:name val="Arial"/>
      <x:family val="2"/>
    </x:font>
    <x:font>
      <x:sz val="11"/>
      <x:name val="Times New Roman"/>
      <x:family val="1"/>
    </x:font>
    <x:font>
      <x:sz val="8"/>
      <x:color indexed="9"/>
      <x:name val="Arial"/>
      <x:family val="2"/>
    </x:font>
    <x:font>
      <x:sz val="8"/>
      <x:color indexed="10"/>
      <x:name val="Arial"/>
      <x:family val="2"/>
    </x:font>
    <x:font>
      <x:sz val="10"/>
      <x:color indexed="60"/>
      <x:name val="Arial"/>
      <x:family val="2"/>
    </x:font>
    <x:font>
      <x:sz val="9"/>
      <x:color indexed="10"/>
      <x:name val="Arial"/>
      <x:family val="2"/>
    </x:font>
    <x:font>
      <x:b/>
      <x:u val="single"/>
      <x:sz val="14"/>
      <x:color indexed="9"/>
      <x:name val="Arial"/>
      <x:family val="2"/>
    </x:font>
    <x:font>
      <x:b/>
      <x:sz val="12"/>
      <x:color indexed="9"/>
      <x:name val="Arial"/>
      <x:family val="2"/>
    </x:font>
    <x:font>
      <x:sz val="10"/>
      <x:color indexed="9"/>
      <x:name val="Arial"/>
      <x:family val="2"/>
    </x:font>
    <x:font>
      <x:b/>
      <x:sz val="11"/>
      <x:color indexed="9"/>
      <x:name val="Times New Roman"/>
      <x:family val="1"/>
    </x:font>
    <x:font>
      <x:sz val="11"/>
      <x:color indexed="9"/>
      <x:name val="Times New Roman"/>
      <x:family val="1"/>
    </x:font>
    <x:font>
      <x:sz val="8"/>
      <x:color indexed="10"/>
      <x:name val="Arial"/>
      <x:family val="2"/>
    </x:font>
    <x:font>
      <x:i/>
      <x:sz val="8"/>
      <x:color indexed="10"/>
      <x:name val="Arial"/>
      <x:family val="2"/>
    </x:font>
    <x:font>
      <x:sz val="9"/>
      <x:color indexed="10"/>
      <x:name val="Arial"/>
      <x:family val="2"/>
    </x:font>
    <x:font>
      <x:sz val="10"/>
      <x:color indexed="9"/>
      <x:name val="Arial"/>
      <x:family val="2"/>
    </x:font>
    <x:font>
      <x:b/>
      <x:sz val="11"/>
      <x:color indexed="9"/>
      <x:name val="Times New Roman"/>
      <x:family val="1"/>
    </x:font>
    <x:font>
      <x:sz val="11"/>
      <x:color indexed="9"/>
      <x:name val="Times New Roman"/>
      <x:family val="1"/>
    </x:font>
    <x:font>
      <x:sz val="9"/>
      <x:color indexed="9"/>
      <x:name val="Arial"/>
      <x:family val="2"/>
    </x:font>
    <x:font>
      <x:b/>
      <x:i/>
      <x:sz val="8"/>
      <x:name val="Arial"/>
      <x:family val="2"/>
    </x:font>
    <x:font>
      <x:i/>
      <x:sz val="10"/>
      <x:name val="Arial"/>
      <x:family val="2"/>
    </x:font>
    <x:font>
      <x:i/>
      <x:sz val="8"/>
      <x:color indexed="18"/>
      <x:name val="Arial"/>
      <x:family val="2"/>
    </x:font>
    <x:font>
      <x:sz val="9"/>
      <x:color indexed="56"/>
      <x:name val="Arial"/>
      <x:family val="2"/>
    </x:font>
    <x:font>
      <x:sz val="8"/>
      <x:name val="Verdana"/>
      <x:family val="2"/>
    </x:font>
    <x:font>
      <x:b/>
      <x:i/>
      <x:sz val="10"/>
      <x:name val="Arial"/>
      <x:family val="2"/>
    </x:font>
    <x:font>
      <x:b/>
      <x:i/>
      <x:sz val="7"/>
      <x:color indexed="10"/>
      <x:name val="Arial"/>
      <x:family val="2"/>
    </x:font>
    <x:font>
      <x:b/>
      <x:i/>
      <x:sz val="14"/>
      <x:name val="Vineta BT"/>
      <x:family val="5"/>
    </x:font>
    <x:font>
      <x:sz val="14"/>
      <x:name val="Arial"/>
      <x:family val="2"/>
    </x:font>
    <x:font>
      <x:b/>
      <x:u val="single"/>
      <x:sz val="12"/>
      <x:name val="Arial Black"/>
      <x:family val="2"/>
    </x:font>
    <x:font>
      <x:b/>
      <x:i/>
      <x:sz val="8"/>
      <x:color rgb="FFFF0000"/>
      <x:name val="Arial"/>
      <x:family val="2"/>
    </x:font>
    <x:font>
      <x:sz val="10"/>
      <x:color theme="0"/>
      <x:name val="Arial"/>
      <x:family val="2"/>
    </x:font>
    <x:font>
      <x:i/>
      <x:sz val="8"/>
      <x:color rgb="FFFF0000"/>
      <x:name val="Arial"/>
      <x:family val="2"/>
    </x:font>
    <x:font>
      <x:i/>
      <x:sz val="9"/>
      <x:color rgb="FFFF0000"/>
      <x:name val="Arial"/>
      <x:family val="2"/>
    </x:font>
    <x:font>
      <x:b/>
      <x:i/>
      <x:sz val="9"/>
      <x:color rgb="FFFF0000"/>
      <x:name val="Arial"/>
      <x:family val="2"/>
    </x:font>
    <x:font>
      <x:sz val="8"/>
      <x:color rgb="FFFF0000"/>
      <x:name val="Arial"/>
      <x:family val="2"/>
    </x:font>
    <x:font>
      <x:b/>
      <x:i/>
      <x:sz val="8"/>
      <x:color theme="0"/>
      <x:name val="Arial"/>
      <x:family val="2"/>
    </x:font>
    <x:font>
      <x:i/>
      <x:sz val="8"/>
      <x:color theme="0"/>
      <x:name val="Arial"/>
      <x:family val="2"/>
    </x:font>
    <x:font>
      <x:sz val="9"/>
      <x:color rgb="FFFF0000"/>
      <x:name val="Arial"/>
      <x:family val="2"/>
    </x:font>
    <x:font>
      <x:sz val="10"/>
      <x:color rgb="FFFF0000"/>
      <x:name val="Arial"/>
      <x:family val="2"/>
    </x:font>
    <x:font>
      <x:b/>
      <x:sz val="11"/>
      <x:color rgb="FFFF0000"/>
      <x:name val="Times New Roman"/>
      <x:family val="1"/>
    </x:font>
    <x:font>
      <x:sz val="11"/>
      <x:color rgb="FFFF0000"/>
      <x:name val="Times New Roman"/>
      <x:family val="1"/>
    </x:font>
    <x:font>
      <x:sz val="10"/>
      <x:color theme="1"/>
      <x:name val="Arial"/>
      <x:family val="2"/>
    </x:font>
    <x:font>
      <x:sz val="9"/>
      <x:color theme="1"/>
      <x:name val="Arial"/>
      <x:family val="2"/>
    </x:font>
    <x:font>
      <x:b/>
      <x:u val="single"/>
      <x:sz val="14"/>
      <x:color theme="0"/>
      <x:name val="Arial"/>
      <x:family val="2"/>
    </x:font>
    <x:font>
      <x:sz val="8"/>
      <x:color theme="0"/>
      <x:name val="Arial"/>
      <x:family val="2"/>
    </x:font>
    <x:font>
      <x:b/>
      <x:u val="single"/>
      <x:sz val="12"/>
      <x:color theme="0"/>
      <x:name val="Arial"/>
      <x:family val="2"/>
    </x:font>
    <x:font>
      <x:b/>
      <x:sz val="9"/>
      <x:color rgb="FFFF0000"/>
      <x:name val="Arial"/>
      <x:family val="2"/>
    </x:font>
    <x:font>
      <x:sz val="8"/>
      <x:color theme="1"/>
      <x:name val="Arial"/>
      <x:family val="2"/>
    </x:font>
    <x:font>
      <x:sz val="8"/>
      <x:name val="Segoe UI"/>
      <x:family val="2"/>
    </x:font>
    <x:font>
      <x:sz val="11"/>
      <x:color rgb="FF243247"/>
      <x:name val="Aptos"/>
    </x:font>
    <x:font>
      <x:b/>
      <x:sz val="20"/>
      <x:color rgb="FFFFFFFF"/>
      <x:name val="Aptos Display"/>
    </x:font>
    <x:font>
      <x:b/>
      <x:sz val="11"/>
      <x:color rgb="FFFFFFFF"/>
      <x:name val="Aptos"/>
    </x:font>
    <x:font>
      <x:b/>
      <x:sz val="12"/>
      <x:color rgb="FFFFFFFF"/>
      <x:name val="Aptos"/>
    </x:font>
    <x:font>
      <x:sz val="11"/>
      <x:color rgb="FF7F2704"/>
      <x:name val="Aptos"/>
    </x:font>
    <x:font>
      <x:b/>
      <x:sz val="12"/>
      <x:color rgb="FF17365D"/>
      <x:name val="Aptos"/>
    </x:font>
    <x:font>
      <x:b/>
      <x:sz val="10"/>
      <x:color rgb="FF17365D"/>
      <x:name val="Aptos"/>
    </x:font>
    <x:font>
      <x:i/>
      <x:sz val="9"/>
      <x:color rgb="FF667085"/>
      <x:name val="Aptos"/>
    </x:font>
  </x:fonts>
  <x:fills count="50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lightGray"/>
    </x:fill>
    <x:fill>
      <x:patternFill patternType="darkGrid"/>
    </x:fill>
    <x:fill>
      <x:patternFill patternType="mediumGray"/>
    </x:fill>
    <x:fill>
      <x:patternFill patternType="solid">
        <x:fgColor indexed="41"/>
      </x:patternFill>
    </x:fill>
    <x:fill>
      <x:patternFill patternType="solid">
        <x:fgColor indexed="13"/>
      </x:patternFill>
    </x:fill>
    <x:fill>
      <x:patternFill patternType="darkTrellis"/>
    </x:fill>
    <x:fill>
      <x:patternFill patternType="lightTrellis"/>
    </x:fill>
    <x:fill>
      <x:patternFill patternType="darkDown"/>
    </x:fill>
    <x:fill>
      <x:patternFill patternType="solid">
        <x:fgColor indexed="44"/>
      </x:patternFill>
    </x:fill>
    <x:fill>
      <x:patternFill patternType="solid">
        <x:fgColor indexed="47"/>
      </x:patternFill>
    </x:fill>
    <x:fill>
      <x:patternFill patternType="solid">
        <x:fgColor theme="0" tint="-0.34999"/>
      </x:patternFill>
    </x:fill>
    <x:fill>
      <x:patternFill patternType="solid">
        <x:fgColor rgb="FFFFFF00"/>
      </x:patternFill>
    </x:fill>
    <x:fill>
      <x:patternFill patternType="solid">
        <x:fgColor theme="2" tint="-0.09998"/>
      </x:patternFill>
    </x:fill>
    <x:fill>
      <x:patternFill patternType="solid">
        <x:fgColor theme="6" tint="0.39998"/>
      </x:patternFill>
    </x:fill>
    <x:fill>
      <x:patternFill patternType="solid">
        <x:fgColor theme="9" tint="-0.24998"/>
      </x:patternFill>
    </x:fill>
    <x:fill>
      <x:patternFill patternType="solid">
        <x:fgColor rgb="FF17365D"/>
      </x:patternFill>
    </x:fill>
    <x:fill>
      <x:patternFill patternType="solid">
        <x:fgColor rgb="FF2F75B5"/>
      </x:patternFill>
    </x:fill>
    <x:fill>
      <x:patternFill patternType="solid">
        <x:fgColor rgb="FFC65911"/>
      </x:patternFill>
    </x:fill>
    <x:fill>
      <x:patternFill patternType="solid">
        <x:fgColor rgb="FFFCE4D6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  <x:fill>
      <x:patternFill patternType="solid">
        <x:fgColor rgb="FFF3F6FA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126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/>
      <x:right/>
      <x:top style="medium">
        <x:color indexed="64"/>
      </x:top>
      <x:bottom/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double">
        <x:color indexed="64"/>
      </x:left>
      <x:right/>
      <x:top style="double">
        <x:color indexed="64"/>
      </x:top>
      <x:bottom/>
      <x:diagonal/>
    </x:border>
    <x:border>
      <x:left/>
      <x:right/>
      <x:top style="double">
        <x:color indexed="64"/>
      </x:top>
      <x:bottom/>
      <x:diagonal/>
    </x:border>
    <x:border>
      <x:left/>
      <x:right style="double">
        <x:color indexed="64"/>
      </x:right>
      <x:top style="double">
        <x:color indexed="64"/>
      </x:top>
      <x:bottom/>
      <x:diagonal/>
    </x:border>
    <x:border>
      <x:left style="double">
        <x:color indexed="64"/>
      </x:left>
      <x:right/>
      <x:top/>
      <x:bottom/>
      <x:diagonal/>
    </x:border>
    <x:border>
      <x:left/>
      <x:right style="double">
        <x:color indexed="64"/>
      </x:right>
      <x:top/>
      <x:bottom/>
      <x:diagonal/>
    </x:border>
    <x:border>
      <x:left style="double">
        <x:color indexed="64"/>
      </x:left>
      <x:right/>
      <x:top/>
      <x:bottom style="double">
        <x:color indexed="64"/>
      </x:bottom>
      <x:diagonal/>
    </x:border>
    <x:border>
      <x:left/>
      <x:right/>
      <x:top/>
      <x:bottom style="double">
        <x:color indexed="64"/>
      </x:bottom>
      <x:diagonal/>
    </x:border>
    <x:border>
      <x:left/>
      <x:right style="double">
        <x:color indexed="64"/>
      </x:right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/>
      <x:diagonal/>
    </x:border>
    <x:border>
      <x:left/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 style="dotted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double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double">
        <x:color indexed="64"/>
      </x:bottom>
      <x:diagonal/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/>
    </x:border>
    <x:border>
      <x:left/>
      <x:right style="dashDot">
        <x:color indexed="64"/>
      </x:right>
      <x:top/>
      <x:bottom/>
      <x:diagonal/>
    </x:border>
    <x:border>
      <x:left style="dashDot">
        <x:color indexed="64"/>
      </x:left>
      <x:right/>
      <x:top/>
      <x:bottom/>
      <x:diagonal/>
    </x:border>
    <x:border>
      <x:left style="thin">
        <x:color indexed="10"/>
      </x:left>
      <x:right/>
      <x:top/>
      <x:bottom/>
      <x:diagonal/>
    </x:border>
    <x:border>
      <x:left/>
      <x:right style="thin">
        <x:color indexed="10"/>
      </x:right>
      <x:top/>
      <x:bottom/>
      <x:diagonal/>
    </x:border>
    <x:border>
      <x:left style="thin">
        <x:color indexed="10"/>
      </x:left>
      <x:right/>
      <x:top/>
      <x:bottom style="thin">
        <x:color indexed="64"/>
      </x:bottom>
      <x:diagonal/>
    </x:border>
    <x:border>
      <x:left style="dashDot">
        <x:color indexed="64"/>
      </x:left>
      <x:right/>
      <x:top/>
      <x:bottom style="thin">
        <x:color indexed="64"/>
      </x:bottom>
      <x:diagonal/>
    </x:border>
    <x:border>
      <x:left style="dashDotDot">
        <x:color indexed="10"/>
      </x:left>
      <x:right/>
      <x:top/>
      <x:bottom/>
      <x:diagonal/>
    </x:border>
    <x:border>
      <x:left style="dashDotDot">
        <x:color indexed="10"/>
      </x:left>
      <x:right/>
      <x:top style="thin">
        <x:color indexed="10"/>
      </x:top>
      <x:bottom/>
      <x:diagonal/>
    </x:border>
    <x:border>
      <x:left/>
      <x:right/>
      <x:top style="thin">
        <x:color indexed="10"/>
      </x:top>
      <x:bottom/>
      <x:diagonal/>
    </x:border>
    <x:border>
      <x:left style="dashDotDot">
        <x:color indexed="10"/>
      </x:left>
      <x:right/>
      <x:top/>
      <x:bottom style="thin">
        <x:color indexed="64"/>
      </x:bottom>
      <x:diagonal/>
    </x:border>
    <x:border>
      <x:left/>
      <x:right style="dashDotDot">
        <x:color indexed="10"/>
      </x:right>
      <x:top/>
      <x:bottom/>
      <x:diagonal/>
    </x:border>
    <x:border>
      <x:left/>
      <x:right style="dashDotDot">
        <x:color indexed="10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 style="medium">
        <x:color indexed="64"/>
      </x:bottom>
      <x:diagonal/>
    </x:border>
    <x:border>
      <x:left style="dashed">
        <x:color indexed="64"/>
      </x:left>
      <x:right/>
      <x:top/>
      <x:bottom/>
      <x:diagonal/>
    </x:border>
    <x:border>
      <x:left style="dashed">
        <x:color indexed="64"/>
      </x:left>
      <x:right/>
      <x:top/>
      <x:bottom style="dashed">
        <x:color indexed="64"/>
      </x:bottom>
      <x:diagonal/>
    </x:border>
    <x:border>
      <x:left/>
      <x:right/>
      <x:top/>
      <x:bottom style="dashed">
        <x:color indexed="64"/>
      </x:bottom>
      <x:diagonal/>
    </x:border>
    <x:border>
      <x:left/>
      <x:right style="dashed">
        <x:color indexed="64"/>
      </x:right>
      <x:top/>
      <x:bottom/>
      <x:diagonal/>
    </x:border>
    <x:border>
      <x:left/>
      <x:right style="dashed">
        <x:color indexed="64"/>
      </x:right>
      <x:top/>
      <x:bottom style="dashed">
        <x:color indexed="64"/>
      </x:bottom>
      <x:diagonal/>
    </x:border>
    <x:border>
      <x:left/>
      <x:right/>
      <x:top/>
      <x:bottom style="dashed">
        <x:color indexed="10"/>
      </x:bottom>
      <x:diagonal/>
    </x:border>
    <x:border>
      <x:left/>
      <x:right style="dotted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10"/>
      </x:bottom>
      <x:diagonal/>
    </x:border>
    <x:border>
      <x:left/>
      <x:right/>
      <x:top/>
      <x:bottom style="thin">
        <x:color indexed="10"/>
      </x:bottom>
      <x:diagonal/>
    </x:border>
    <x:border>
      <x:left/>
      <x:right style="dotted">
        <x:color indexed="64"/>
      </x:right>
      <x:top/>
      <x:bottom style="dotted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/>
      <x:right style="medium">
        <x:color indexed="64"/>
      </x:right>
      <x:top/>
      <x:bottom/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/>
      <x:right/>
      <x:top style="double">
        <x:color indexed="64"/>
      </x:top>
      <x:bottom style="thin">
        <x:color indexed="64"/>
      </x:bottom>
      <x:diagonal/>
    </x:border>
    <x:border>
      <x:left style="double">
        <x:color indexed="64"/>
      </x:left>
      <x:right/>
      <x:top/>
      <x:bottom style="medium">
        <x:color indexed="64"/>
      </x:bottom>
      <x:diagonal/>
    </x:border>
    <x:border>
      <x:left/>
      <x:right style="double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 style="thin">
        <x:color indexed="64"/>
      </x:right>
      <x:top style="medium">
        <x:color indexed="64"/>
      </x:top>
      <x:bottom/>
      <x:diagonal/>
    </x:border>
    <x:border>
      <x:left/>
      <x:right style="double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 style="double">
        <x:color indexed="64"/>
      </x:right>
      <x:top style="thin">
        <x:color indexed="64"/>
      </x:top>
      <x:bottom style="double">
        <x:color indexed="64"/>
      </x:bottom>
      <x:diagonal/>
    </x:border>
    <x:border>
      <x:left style="thin">
        <x:color indexed="64"/>
      </x:left>
      <x:right/>
      <x:top style="double">
        <x:color indexed="64"/>
      </x:top>
      <x:bottom style="thin">
        <x:color indexed="64"/>
      </x:bottom>
      <x:diagonal/>
    </x:border>
    <x:border>
      <x:left/>
      <x:right style="double">
        <x:color indexed="64"/>
      </x:right>
      <x:top style="double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double">
        <x:color indexed="64"/>
      </x:top>
      <x:bottom/>
      <x:diagonal/>
    </x:border>
    <x:border>
      <x:left style="thin">
        <x:color indexed="64"/>
      </x:left>
      <x:right/>
      <x:top/>
      <x:bottom style="double">
        <x:color indexed="64"/>
      </x:bottom>
      <x:diagonal/>
    </x:border>
    <x:border>
      <x:left style="thin">
        <x:color indexed="64"/>
      </x:left>
      <x:right style="thin">
        <x:color indexed="64"/>
      </x:right>
      <x:top style="double">
        <x:color indexed="64"/>
      </x:top>
      <x:bottom/>
      <x:diagonal/>
    </x:border>
    <x:border>
      <x:left/>
      <x:right style="medium">
        <x:color indexed="64"/>
      </x:right>
      <x:top/>
      <x:bottom style="thin">
        <x:color indexed="64"/>
      </x:bottom>
      <x:diagonal/>
    </x:border>
    <x:border>
      <x:left/>
      <x:right/>
      <x:top/>
      <x:bottom style="dashed">
        <x:color rgb="FFFF0000"/>
      </x:bottom>
      <x:diagonal/>
    </x:border>
    <x:border>
      <x:left style="thin">
        <x:color rgb="FFC65911"/>
      </x:left>
      <x:right/>
      <x:top style="thin">
        <x:color rgb="FFC65911"/>
      </x:top>
      <x:bottom/>
      <x:diagonal/>
    </x:border>
    <x:border>
      <x:left/>
      <x:right/>
      <x:top style="thin">
        <x:color rgb="FFC65911"/>
      </x:top>
      <x:bottom/>
      <x:diagonal/>
    </x:border>
    <x:border>
      <x:left/>
      <x:right style="thin">
        <x:color rgb="FFC65911"/>
      </x:right>
      <x:top style="thin">
        <x:color rgb="FFC65911"/>
      </x:top>
      <x:bottom/>
      <x:diagonal/>
    </x:border>
    <x:border>
      <x:left style="thin">
        <x:color rgb="FFC65911"/>
      </x:left>
      <x:right/>
      <x:top/>
      <x:bottom/>
      <x:diagonal/>
    </x:border>
    <x:border>
      <x:left/>
      <x:right style="thin">
        <x:color rgb="FFC65911"/>
      </x:right>
      <x:top/>
      <x:bottom/>
      <x:diagonal/>
    </x:border>
    <x:border>
      <x:left style="thin">
        <x:color rgb="FFC65911"/>
      </x:left>
      <x:right/>
      <x:top/>
      <x:bottom style="thin">
        <x:color rgb="FFC65911"/>
      </x:bottom>
      <x:diagonal/>
    </x:border>
    <x:border>
      <x:left/>
      <x:right/>
      <x:top/>
      <x:bottom style="thin">
        <x:color rgb="FFC65911"/>
      </x:bottom>
      <x:diagonal/>
    </x:border>
    <x:border>
      <x:left/>
      <x:right style="thin">
        <x:color rgb="FFC65911"/>
      </x:right>
      <x:top/>
      <x:bottom style="thin">
        <x:color rgb="FFC65911"/>
      </x:bottom>
      <x:diagonal/>
    </x:border>
    <x:border>
      <x:left style="thin">
        <x:color rgb="FFD6DEE8"/>
      </x:left>
      <x:right/>
      <x:top style="thin">
        <x:color rgb="FFD6DEE8"/>
      </x:top>
      <x:bottom style="thin">
        <x:color rgb="FFD6DEE8"/>
      </x:bottom>
      <x:diagonal/>
    </x:border>
    <x:border>
      <x:left/>
      <x:right/>
      <x:top style="thin">
        <x:color rgb="FFD6DEE8"/>
      </x:top>
      <x:bottom style="thin">
        <x:color rgb="FFD6DEE8"/>
      </x:bottom>
      <x:diagonal/>
    </x:border>
    <x:border>
      <x:left/>
      <x:right style="thin">
        <x:color rgb="FFD6DEE8"/>
      </x:right>
      <x:top style="thin">
        <x:color rgb="FFD6DEE8"/>
      </x:top>
      <x:bottom style="thin">
        <x:color rgb="FFD6DEE8"/>
      </x:bottom>
      <x:diagonal/>
    </x:border>
    <x:border>
      <x:left style="thin">
        <x:color rgb="FFD6B656"/>
      </x:left>
      <x:right/>
      <x:top style="thin">
        <x:color rgb="FFD6B656"/>
      </x:top>
      <x:bottom/>
      <x:diagonal/>
    </x:border>
    <x:border>
      <x:left/>
      <x:right/>
      <x:top style="thin">
        <x:color rgb="FFD6B656"/>
      </x:top>
      <x:bottom/>
      <x:diagonal/>
    </x:border>
    <x:border>
      <x:left/>
      <x:right style="thin">
        <x:color rgb="FFD6B656"/>
      </x:right>
      <x:top style="thin">
        <x:color rgb="FFD6B656"/>
      </x:top>
      <x:bottom/>
      <x:diagonal/>
    </x:border>
    <x:border>
      <x:left style="thin">
        <x:color rgb="FFD6B656"/>
      </x:left>
      <x:right/>
      <x:top/>
      <x:bottom style="thin">
        <x:color rgb="FFD6B656"/>
      </x:bottom>
      <x:diagonal/>
    </x:border>
    <x:border>
      <x:left/>
      <x:right/>
      <x:top/>
      <x:bottom style="thin">
        <x:color rgb="FFD6B656"/>
      </x:bottom>
      <x:diagonal/>
    </x:border>
    <x:border>
      <x:left/>
      <x:right style="thin">
        <x:color rgb="FFD6B656"/>
      </x:right>
      <x:top/>
      <x:bottom style="thin">
        <x:color rgb="FFD6B656"/>
      </x:bottom>
      <x:diagonal/>
    </x:border>
    <x:border>
      <x:left style="thin">
        <x:color rgb="FF70AD47"/>
      </x:left>
      <x:right/>
      <x:top style="thin">
        <x:color rgb="FF70AD47"/>
      </x:top>
      <x:bottom/>
      <x:diagonal/>
    </x:border>
    <x:border>
      <x:left/>
      <x:right/>
      <x:top style="thin">
        <x:color rgb="FF70AD47"/>
      </x:top>
      <x:bottom/>
      <x:diagonal/>
    </x:border>
    <x:border>
      <x:left/>
      <x:right style="thin">
        <x:color rgb="FF70AD47"/>
      </x:right>
      <x:top style="thin">
        <x:color rgb="FF70AD47"/>
      </x:top>
      <x:bottom/>
      <x:diagonal/>
    </x:border>
    <x:border>
      <x:left style="thin">
        <x:color rgb="FF70AD47"/>
      </x:left>
      <x:right/>
      <x:top/>
      <x:bottom/>
      <x:diagonal/>
    </x:border>
    <x:border>
      <x:left/>
      <x:right style="thin">
        <x:color rgb="FF70AD47"/>
      </x:right>
      <x:top/>
      <x:bottom/>
      <x:diagonal/>
    </x:border>
    <x:border>
      <x:left style="thin">
        <x:color rgb="FF70AD47"/>
      </x:left>
      <x:right/>
      <x:top/>
      <x:bottom style="thin">
        <x:color rgb="FF70AD47"/>
      </x:bottom>
      <x:diagonal/>
    </x:border>
    <x:border>
      <x:left/>
      <x:right/>
      <x:top/>
      <x:bottom style="thin">
        <x:color rgb="FF70AD47"/>
      </x:bottom>
      <x:diagonal/>
    </x:border>
    <x:border>
      <x:left/>
      <x:right style="thin">
        <x:color rgb="FF70AD47"/>
      </x:right>
      <x:top/>
      <x:bottom style="thin">
        <x:color rgb="FF70AD47"/>
      </x:bottom>
      <x:diagonal/>
    </x:border>
    <x:border>
      <x:left style="thin">
        <x:color rgb="FFD6DEE8"/>
      </x:left>
      <x:right/>
      <x:top style="thin">
        <x:color rgb="FFD6DEE8"/>
      </x:top>
      <x:bottom/>
      <x:diagonal/>
    </x:border>
    <x:border>
      <x:left/>
      <x:right/>
      <x:top style="thin">
        <x:color rgb="FFD6DEE8"/>
      </x:top>
      <x:bottom/>
      <x:diagonal/>
    </x:border>
    <x:border>
      <x:left/>
      <x:right style="thin">
        <x:color rgb="FFD6DEE8"/>
      </x:right>
      <x:top style="thin">
        <x:color rgb="FFD6DEE8"/>
      </x:top>
      <x:bottom/>
      <x:diagonal/>
    </x:border>
    <x:border>
      <x:left style="thin">
        <x:color rgb="FFD6DEE8"/>
      </x:left>
      <x:right/>
      <x:top/>
      <x:bottom style="thin">
        <x:color rgb="FFD6DEE8"/>
      </x:bottom>
      <x:diagonal/>
    </x:border>
    <x:border>
      <x:left/>
      <x:right/>
      <x:top/>
      <x:bottom style="thin">
        <x:color rgb="FFD6DEE8"/>
      </x:bottom>
      <x:diagonal/>
    </x:border>
    <x:border>
      <x:left/>
      <x:right style="thin">
        <x:color rgb="FFD6DEE8"/>
      </x:right>
      <x:top/>
      <x:bottom style="thin">
        <x:color rgb="FFD6DEE8"/>
      </x:bottom>
      <x:diagonal/>
    </x:border>
  </x:borders>
  <x:cellStyleXfs count="42">
    <x:xf numFmtId="0" fontId="0" fillId="0" borderId="0"/>
    <x:xf numFmtId="0" fontId="15" fillId="2" borderId="0" applyNumberFormat="0" applyBorder="0" applyAlignment="0" applyProtection="0"/>
    <x:xf numFmtId="0" fontId="15" fillId="3" borderId="0" applyNumberFormat="0" applyBorder="0" applyAlignment="0" applyProtection="0"/>
    <x:xf numFmtId="0" fontId="15" fillId="4" borderId="0" applyNumberFormat="0" applyBorder="0" applyAlignment="0" applyProtection="0"/>
    <x:xf numFmtId="0" fontId="15" fillId="5" borderId="0" applyNumberFormat="0" applyBorder="0" applyAlignment="0" applyProtection="0"/>
    <x:xf numFmtId="0" fontId="15" fillId="6" borderId="0" applyNumberFormat="0" applyBorder="0" applyAlignment="0" applyProtection="0"/>
    <x:xf numFmtId="0" fontId="15" fillId="7" borderId="0" applyNumberFormat="0" applyBorder="0" applyAlignment="0" applyProtection="0"/>
    <x:xf numFmtId="0" fontId="15" fillId="8" borderId="0" applyNumberFormat="0" applyBorder="0" applyAlignment="0" applyProtection="0"/>
    <x:xf numFmtId="0" fontId="15" fillId="9" borderId="0" applyNumberFormat="0" applyBorder="0" applyAlignment="0" applyProtection="0"/>
    <x:xf numFmtId="0" fontId="15" fillId="10" borderId="0" applyNumberFormat="0" applyBorder="0" applyAlignment="0" applyProtection="0"/>
    <x:xf numFmtId="0" fontId="15" fillId="5" borderId="0" applyNumberFormat="0" applyBorder="0" applyAlignment="0" applyProtection="0"/>
    <x:xf numFmtId="0" fontId="15" fillId="8" borderId="0" applyNumberFormat="0" applyBorder="0" applyAlignment="0" applyProtection="0"/>
    <x:xf numFmtId="0" fontId="15" fillId="11" borderId="0" applyNumberFormat="0" applyBorder="0" applyAlignment="0" applyProtection="0"/>
    <x:xf numFmtId="0" fontId="16" fillId="12" borderId="0" applyNumberFormat="0" applyBorder="0" applyAlignment="0" applyProtection="0"/>
    <x:xf numFmtId="0" fontId="16" fillId="9" borderId="0" applyNumberFormat="0" applyBorder="0" applyAlignment="0" applyProtection="0"/>
    <x:xf numFmtId="0" fontId="16" fillId="10" borderId="0" applyNumberFormat="0" applyBorder="0" applyAlignment="0" applyProtection="0"/>
    <x:xf numFmtId="0" fontId="16" fillId="13" borderId="0" applyNumberFormat="0" applyBorder="0" applyAlignment="0" applyProtection="0"/>
    <x:xf numFmtId="0" fontId="16" fillId="14" borderId="0" applyNumberFormat="0" applyBorder="0" applyAlignment="0" applyProtection="0"/>
    <x:xf numFmtId="0" fontId="16" fillId="15" borderId="0" applyNumberFormat="0" applyBorder="0" applyAlignment="0" applyProtection="0"/>
    <x:xf numFmtId="0" fontId="17" fillId="16" borderId="1" applyNumberFormat="0" applyAlignment="0" applyProtection="0"/>
    <x:xf numFmtId="0" fontId="18" fillId="17" borderId="2" applyNumberFormat="0" applyAlignment="0" applyProtection="0"/>
    <x:xf numFmtId="0" fontId="19" fillId="0" borderId="3" applyNumberFormat="0" applyFill="0" applyAlignment="0" applyProtection="0"/>
    <x:xf numFmtId="0" fontId="20" fillId="0" borderId="0" applyNumberFormat="0" applyFill="0" applyBorder="0" applyAlignment="0" applyProtection="0"/>
    <x:xf numFmtId="0" fontId="16" fillId="18" borderId="0" applyNumberFormat="0" applyBorder="0" applyAlignment="0" applyProtection="0"/>
    <x:xf numFmtId="0" fontId="16" fillId="19" borderId="0" applyNumberFormat="0" applyBorder="0" applyAlignment="0" applyProtection="0"/>
    <x:xf numFmtId="0" fontId="16" fillId="20" borderId="0" applyNumberFormat="0" applyBorder="0" applyAlignment="0" applyProtection="0"/>
    <x:xf numFmtId="0" fontId="16" fillId="13" borderId="0" applyNumberFormat="0" applyBorder="0" applyAlignment="0" applyProtection="0"/>
    <x:xf numFmtId="0" fontId="16" fillId="14" borderId="0" applyNumberFormat="0" applyBorder="0" applyAlignment="0" applyProtection="0"/>
    <x:xf numFmtId="0" fontId="16" fillId="21" borderId="0" applyNumberFormat="0" applyBorder="0" applyAlignment="0" applyProtection="0"/>
    <x:xf numFmtId="0" fontId="21" fillId="7" borderId="1" applyNumberFormat="0" applyAlignment="0" applyProtection="0"/>
    <x:xf numFmtId="193" fontId="1" fillId="0" borderId="0" applyFont="0" applyFill="0" applyBorder="0" applyAlignment="0" applyProtection="0"/>
    <x:xf numFmtId="0" fontId="22" fillId="3" borderId="0" applyNumberFormat="0" applyBorder="0" applyAlignment="0" applyProtection="0"/>
    <x:xf numFmtId="191" fontId="1" fillId="0" borderId="0" applyFont="0" applyFill="0" applyBorder="0" applyAlignment="0" applyProtection="0"/>
    <x:xf numFmtId="0" fontId="23" fillId="22" borderId="0" applyNumberFormat="0" applyBorder="0" applyAlignment="0" applyProtection="0"/>
    <x:xf numFmtId="0" fontId="1" fillId="23" borderId="4" applyNumberFormat="0" applyFont="0" applyAlignment="0" applyProtection="0"/>
    <x:xf numFmtId="0" fontId="24" fillId="16" borderId="5" applyNumberFormat="0" applyAlignment="0" applyProtection="0"/>
    <x:xf numFmtId="0" fontId="25" fillId="0" borderId="0" applyNumberFormat="0" applyFill="0" applyBorder="0" applyAlignment="0" applyProtection="0"/>
    <x:xf numFmtId="0" fontId="26" fillId="0" borderId="0" applyNumberFormat="0" applyFill="0" applyBorder="0" applyAlignment="0" applyProtection="0"/>
    <x:xf numFmtId="0" fontId="27" fillId="0" borderId="0" applyNumberFormat="0" applyFill="0" applyBorder="0" applyAlignment="0" applyProtection="0"/>
    <x:xf numFmtId="0" fontId="28" fillId="0" borderId="6" applyNumberFormat="0" applyFill="0" applyAlignment="0" applyProtection="0"/>
    <x:xf numFmtId="0" fontId="20" fillId="0" borderId="7" applyNumberFormat="0" applyFill="0" applyAlignment="0" applyProtection="0"/>
    <x:xf numFmtId="0" fontId="29" fillId="0" borderId="8" applyNumberFormat="0" applyFill="0" applyAlignment="0" applyProtection="0"/>
  </x:cellStyleXfs>
  <x:cellXfs count="968">
    <x:xf numFmtId="0" fontId="0" fillId="0" borderId="0" xfId="0"/>
    <x:xf numFmtId="0" fontId="0" fillId="0" borderId="9" xfId="0" applyBorder="1"/>
    <x:xf numFmtId="0" fontId="0" fillId="0" borderId="10" xfId="0" applyBorder="1"/>
    <x:xf numFmtId="0" fontId="0" fillId="0" borderId="11" xfId="0" applyBorder="1"/>
    <x:xf numFmtId="0" fontId="0" fillId="0" borderId="12" xfId="0" applyBorder="1"/>
    <x:xf numFmtId="0" fontId="0" fillId="0" borderId="0" xfId="0" applyBorder="1"/>
    <x:xf numFmtId="0" fontId="0" fillId="0" borderId="13" xfId="0" applyBorder="1"/>
    <x:xf numFmtId="0" fontId="0" fillId="0" borderId="14" xfId="0" applyBorder="1"/>
    <x:xf numFmtId="0" fontId="0" fillId="0" borderId="15" xfId="0" applyBorder="1"/>
    <x:xf numFmtId="0" fontId="7" fillId="0" borderId="9" xfId="0" applyFont="1" applyBorder="1"/>
    <x:xf numFmtId="0" fontId="7" fillId="0" borderId="9" xfId="0" applyFont="1" applyBorder="1" applyAlignment="1">
      <x:alignment horizontal="center"/>
    </x:xf>
    <x:xf numFmtId="0" fontId="32" fillId="0" borderId="16" xfId="0" applyFont="1" applyBorder="1" applyProtection="1"/>
    <x:xf numFmtId="0" fontId="32" fillId="0" borderId="0" xfId="0" applyFont="1" applyBorder="1" applyAlignment="1"/>
    <x:xf numFmtId="0" fontId="7" fillId="0" borderId="0" xfId="0" applyFont="1" applyBorder="1"/>
    <x:xf numFmtId="0" fontId="7" fillId="0" borderId="0" xfId="0" applyFont="1" applyBorder="1" applyAlignment="1"/>
    <x:xf numFmtId="0" fontId="42" fillId="0" borderId="0" xfId="0" applyFont="1" applyBorder="1"/>
    <x:xf numFmtId="0" fontId="62" fillId="0" borderId="0" xfId="0" applyFont="1" applyBorder="1"/>
    <x:xf numFmtId="0" fontId="61" fillId="0" borderId="0" xfId="0" applyFont="1" applyBorder="1"/>
    <x:xf numFmtId="0" fontId="0" fillId="0" borderId="17" xfId="0" applyBorder="1"/>
    <x:xf numFmtId="0" fontId="7" fillId="0" borderId="14" xfId="0" applyFont="1" applyBorder="1"/>
    <x:xf numFmtId="0" fontId="9" fillId="0" borderId="12" xfId="0" applyFont="1" applyBorder="1"/>
    <x:xf numFmtId="0" fontId="62" fillId="0" borderId="15" xfId="0" applyFont="1" applyBorder="1"/>
    <x:xf numFmtId="0" fontId="0" fillId="0" borderId="18" xfId="0" applyBorder="1"/>
    <x:xf numFmtId="0" fontId="7" fillId="24" borderId="19" xfId="0" applyFont="1" applyFill="1" applyBorder="1"/>
    <x:xf numFmtId="0" fontId="7" fillId="24" borderId="20" xfId="0" applyFont="1" applyFill="1" applyBorder="1"/>
    <x:xf numFmtId="0" fontId="7" fillId="24" borderId="0" xfId="0" applyFont="1" applyFill="1" applyBorder="1"/>
    <x:xf numFmtId="0" fontId="7" fillId="24" borderId="21" xfId="0" applyFont="1" applyFill="1" applyBorder="1"/>
    <x:xf numFmtId="0" fontId="7" fillId="24" borderId="22" xfId="0" applyFont="1" applyFill="1" applyBorder="1"/>
    <x:xf numFmtId="0" fontId="7" fillId="24" borderId="23" xfId="0" applyFont="1" applyFill="1" applyBorder="1"/>
    <x:xf numFmtId="0" fontId="0" fillId="0" borderId="24" xfId="0" applyBorder="1"/>
    <x:xf numFmtId="0" fontId="7" fillId="0" borderId="10" xfId="0" applyFont="1" applyBorder="1"/>
    <x:xf numFmtId="0" fontId="0" fillId="0" borderId="25" xfId="0" applyBorder="1"/>
    <x:xf numFmtId="0" fontId="0" fillId="0" borderId="26" xfId="0" applyBorder="1"/>
    <x:xf numFmtId="0" fontId="0" fillId="0" borderId="27" xfId="0" applyBorder="1"/>
    <x:xf numFmtId="0" fontId="38" fillId="0" borderId="28" xfId="0" applyFont="1" applyBorder="1" applyAlignment="1">
      <x:alignment horizontal="center"/>
    </x:xf>
    <x:xf numFmtId="0" fontId="38" fillId="0" borderId="0" xfId="0" applyFont="1" applyBorder="1" applyAlignment="1">
      <x:alignment horizontal="center"/>
    </x:xf>
    <x:xf numFmtId="0" fontId="38" fillId="0" borderId="29" xfId="0" applyFont="1" applyBorder="1" applyAlignment="1">
      <x:alignment horizontal="center"/>
    </x:xf>
    <x:xf numFmtId="0" fontId="0" fillId="0" borderId="29" xfId="0" applyBorder="1"/>
    <x:xf numFmtId="0" fontId="0" fillId="0" borderId="28" xfId="0" applyBorder="1"/>
    <x:xf numFmtId="0" fontId="0" fillId="0" borderId="0" xfId="0" applyBorder="1" applyAlignment="1">
      <x:alignment horizontal="right"/>
    </x:xf>
    <x:xf numFmtId="0" fontId="7" fillId="0" borderId="28" xfId="0" applyFont="1" applyBorder="1" applyAlignment="1"/>
    <x:xf numFmtId="0" fontId="7" fillId="0" borderId="28" xfId="0" applyFont="1" applyBorder="1" applyAlignment="1">
      <x:alignment horizontal="left"/>
    </x:xf>
    <x:xf numFmtId="0" fontId="7" fillId="0" borderId="0" xfId="0" applyFont="1" applyBorder="1" applyAlignment="1">
      <x:alignment horizontal="left"/>
    </x:xf>
    <x:xf numFmtId="0" fontId="32" fillId="0" borderId="29" xfId="0" applyFont="1" applyBorder="1" applyAlignment="1"/>
    <x:xf numFmtId="0" fontId="0" fillId="0" borderId="30" xfId="0" applyBorder="1"/>
    <x:xf numFmtId="0" fontId="0" fillId="0" borderId="31" xfId="0" applyBorder="1"/>
    <x:xf numFmtId="0" fontId="0" fillId="0" borderId="32" xfId="0" applyBorder="1"/>
    <x:xf numFmtId="0" fontId="7" fillId="0" borderId="9" xfId="0" applyFont="1" applyBorder="1" applyAlignment="1">
      <x:alignment horizontal="right"/>
    </x:xf>
    <x:xf numFmtId="0" fontId="61" fillId="0" borderId="9" xfId="0" applyFont="1" applyBorder="1"/>
    <x:xf numFmtId="0" fontId="7" fillId="0" borderId="33" xfId="0" applyFont="1" applyBorder="1"/>
    <x:xf numFmtId="0" fontId="32" fillId="36" borderId="34" xfId="0" applyFont="1" applyFill="1" applyBorder="1" applyProtection="1"/>
    <x:xf numFmtId="0" fontId="9" fillId="0" borderId="0" xfId="0" applyFont="1" applyBorder="1"/>
    <x:xf numFmtId="0" fontId="0" fillId="26" borderId="0" xfId="0" applyFill="1" applyBorder="1"/>
    <x:xf numFmtId="0" fontId="0" fillId="26" borderId="15" xfId="0" applyFill="1" applyBorder="1"/>
    <x:xf numFmtId="0" fontId="0" fillId="27" borderId="0" xfId="0" applyFill="1" applyBorder="1"/>
    <x:xf numFmtId="0" fontId="7" fillId="0" borderId="11" xfId="0" applyFont="1" applyBorder="1"/>
    <x:xf numFmtId="0" fontId="0" fillId="0" borderId="0" xfId="0" applyBorder="1" applyAlignment="1">
      <x:alignment horizontal="center"/>
    </x:xf>
    <x:xf numFmtId="0" fontId="30" fillId="0" borderId="0" xfId="0" applyFont="1" applyBorder="1"/>
    <x:xf numFmtId="0" fontId="47" fillId="0" borderId="0" xfId="0" applyFont="1" applyBorder="1"/>
    <x:xf numFmtId="0" fontId="0" fillId="28" borderId="0" xfId="0" applyFill="1" applyBorder="1" applyAlignment="1"/>
    <x:xf numFmtId="2" fontId="0" fillId="0" borderId="0" xfId="0" applyNumberFormat="1" applyBorder="1" applyAlignment="1">
      <x:alignment horizontal="center"/>
    </x:xf>
    <x:xf numFmtId="3" fontId="0" fillId="0" borderId="0" xfId="0" applyNumberFormat="1" applyBorder="1" applyAlignment="1">
      <x:alignment horizontal="center"/>
    </x:xf>
    <x:xf numFmtId="0" fontId="71" fillId="0" borderId="0" xfId="0" applyFont="1" applyFill="1" applyBorder="1" applyAlignment="1" applyProtection="1">
      <x:alignment vertical="center"/>
    </x:xf>
    <x:xf numFmtId="0" fontId="50" fillId="0" borderId="0" xfId="0" applyFont="1" applyProtection="1"/>
    <x:xf numFmtId="0" fontId="0" fillId="0" borderId="0" xfId="0" applyProtection="1"/>
    <x:xf numFmtId="0" fontId="72" fillId="0" borderId="0" xfId="0" applyFont="1" applyFill="1" applyBorder="1" applyAlignment="1" applyProtection="1">
      <x:alignment vertical="center"/>
    </x:xf>
    <x:xf numFmtId="0" fontId="50" fillId="0" borderId="0" xfId="0" applyFont="1" applyFill="1" applyBorder="1" applyProtection="1"/>
    <x:xf numFmtId="0" fontId="13" fillId="0" borderId="0" xfId="0" applyFont="1" applyProtection="1"/>
    <x:xf numFmtId="0" fontId="73" fillId="0" borderId="0" xfId="0" applyFont="1" applyFill="1" applyBorder="1" applyAlignment="1" applyProtection="1"/>
    <x:xf numFmtId="0" fontId="0" fillId="0" borderId="35" xfId="0" applyBorder="1" applyProtection="1"/>
    <x:xf numFmtId="0" fontId="0" fillId="29" borderId="35" xfId="0" applyFill="1" applyBorder="1" applyAlignment="1" applyProtection="1">
      <x:alignment horizontal="center"/>
    </x:xf>
    <x:xf numFmtId="0" fontId="0" fillId="29" borderId="16" xfId="0" applyFill="1" applyBorder="1" applyProtection="1"/>
    <x:xf numFmtId="0" fontId="7" fillId="36" borderId="36" xfId="0" applyFont="1" applyFill="1" applyBorder="1" applyProtection="1"/>
    <x:xf numFmtId="0" fontId="30" fillId="0" borderId="0" xfId="0" applyFont="1" applyProtection="1"/>
    <x:xf numFmtId="0" fontId="87" fillId="0" borderId="24" xfId="0" applyFont="1" applyFill="1" applyBorder="1" applyAlignment="1" applyProtection="1">
      <x:alignment horizontal="right"/>
    </x:xf>
    <x:xf numFmtId="0" fontId="0" fillId="0" borderId="24" xfId="0" applyBorder="1" applyProtection="1"/>
    <x:xf numFmtId="0" fontId="0" fillId="0" borderId="16" xfId="0" applyBorder="1" applyProtection="1"/>
    <x:xf numFmtId="0" fontId="38" fillId="30" borderId="37" xfId="0" applyFont="1" applyFill="1" applyBorder="1" applyProtection="1"/>
    <x:xf numFmtId="0" fontId="38" fillId="30" borderId="33" xfId="0" applyFont="1" applyFill="1" applyBorder="1" applyProtection="1"/>
    <x:xf numFmtId="0" fontId="38" fillId="30" borderId="38" xfId="0" applyFont="1" applyFill="1" applyBorder="1" applyProtection="1"/>
    <x:xf numFmtId="0" fontId="7" fillId="36" borderId="39" xfId="0" applyFont="1" applyFill="1" applyBorder="1" applyProtection="1"/>
    <x:xf numFmtId="0" fontId="1" fillId="0" borderId="0" xfId="0" applyFont="1" applyProtection="1"/>
    <x:xf numFmtId="0" fontId="87" fillId="0" borderId="16" xfId="0" applyFont="1" applyFill="1" applyBorder="1" applyAlignment="1" applyProtection="1">
      <x:alignment horizontal="right"/>
    </x:xf>
    <x:xf numFmtId="0" fontId="44" fillId="0" borderId="0" xfId="0" applyFont="1" applyProtection="1"/>
    <x:xf numFmtId="0" fontId="88" fillId="0" borderId="0" xfId="0" applyFont="1" applyProtection="1"/>
    <x:xf numFmtId="0" fontId="0" fillId="0" borderId="9" xfId="0" applyBorder="1" applyProtection="1"/>
    <x:xf numFmtId="0" fontId="7" fillId="0" borderId="9" xfId="0" applyFont="1" applyBorder="1" applyProtection="1"/>
    <x:xf numFmtId="0" fontId="0" fillId="0" borderId="0" xfId="0" applyBorder="1" applyProtection="1"/>
    <x:xf numFmtId="0" fontId="7" fillId="0" borderId="0" xfId="0" applyFont="1" applyProtection="1"/>
    <x:xf numFmtId="0" fontId="50" fillId="36" borderId="21" xfId="0" applyFont="1" applyFill="1" applyBorder="1" applyProtection="1"/>
    <x:xf numFmtId="0" fontId="50" fillId="36" borderId="40" xfId="0" applyFont="1" applyFill="1" applyBorder="1" applyProtection="1"/>
    <x:xf numFmtId="0" fontId="61" fillId="36" borderId="41" xfId="0" applyFont="1" applyFill="1" applyBorder="1" applyAlignment="1" applyProtection="1">
      <x:alignment horizontal="center"/>
    </x:xf>
    <x:xf numFmtId="0" fontId="12" fillId="0" borderId="0" xfId="0" applyFont="1" applyProtection="1"/>
    <x:xf numFmtId="0" fontId="93" fillId="0" borderId="0" xfId="0" applyFont="1" applyProtection="1"/>
    <x:xf numFmtId="0" fontId="12" fillId="0" borderId="0" xfId="0" applyFont="1" applyBorder="1" applyProtection="1"/>
    <x:xf numFmtId="0" fontId="0" fillId="0" borderId="13" xfId="0" applyBorder="1" applyProtection="1"/>
    <x:xf numFmtId="0" fontId="0" fillId="0" borderId="14" xfId="0" applyBorder="1" applyProtection="1"/>
    <x:xf numFmtId="0" fontId="7" fillId="0" borderId="15" xfId="0" applyFont="1" applyBorder="1" applyProtection="1"/>
    <x:xf numFmtId="0" fontId="0" fillId="0" borderId="15" xfId="0" applyBorder="1" applyProtection="1"/>
    <x:xf numFmtId="0" fontId="0" fillId="0" borderId="12" xfId="0" applyBorder="1" applyProtection="1"/>
    <x:xf numFmtId="0" fontId="0" fillId="0" borderId="10" xfId="0" applyBorder="1" applyProtection="1"/>
    <x:xf numFmtId="0" fontId="0" fillId="0" borderId="11" xfId="0" applyBorder="1" applyProtection="1"/>
    <x:xf numFmtId="0" fontId="0" fillId="31" borderId="0" xfId="0" applyFill="1" applyProtection="1"/>
    <x:xf numFmtId="0" fontId="0" fillId="0" borderId="42" xfId="0" applyBorder="1" applyProtection="1"/>
    <x:xf numFmtId="0" fontId="50" fillId="0" borderId="0" xfId="0" applyFont="1" applyBorder="1" applyProtection="1"/>
    <x:xf numFmtId="0" fontId="7" fillId="0" borderId="13" xfId="0" applyFont="1" applyBorder="1" applyProtection="1"/>
    <x:xf numFmtId="0" fontId="9" fillId="0" borderId="16" xfId="0" applyFont="1" applyFill="1" applyBorder="1" applyAlignment="1" applyProtection="1"/>
    <x:xf numFmtId="0" fontId="8" fillId="0" borderId="16" xfId="0" applyFont="1" applyBorder="1" applyAlignment="1" applyProtection="1"/>
    <x:xf numFmtId="0" fontId="7" fillId="0" borderId="10" xfId="0" applyFont="1" applyBorder="1" applyProtection="1"/>
    <x:xf numFmtId="0" fontId="8" fillId="0" borderId="12" xfId="0" applyFont="1" applyBorder="1" applyProtection="1"/>
    <x:xf numFmtId="0" fontId="8" fillId="0" borderId="0" xfId="0" applyFont="1" applyBorder="1" applyProtection="1"/>
    <x:xf numFmtId="0" fontId="7" fillId="0" borderId="12" xfId="0" applyFont="1" applyBorder="1" applyProtection="1"/>
    <x:xf numFmtId="0" fontId="7" fillId="0" borderId="14" xfId="0" applyFont="1" applyBorder="1" applyProtection="1"/>
    <x:xf numFmtId="0" fontId="7" fillId="0" borderId="37" xfId="0" applyFont="1" applyBorder="1" applyProtection="1"/>
    <x:xf numFmtId="0" fontId="7" fillId="0" borderId="16" xfId="0" applyFont="1" applyBorder="1" applyAlignment="1" applyProtection="1">
      <x:alignment horizontal="center" vertical="center" wrapText="1"/>
    </x:xf>
    <x:xf numFmtId="0" fontId="7" fillId="0" borderId="16" xfId="0" applyFont="1" applyBorder="1" applyAlignment="1" applyProtection="1">
      <x:alignment horizontal="center"/>
    </x:xf>
    <x:xf numFmtId="0" fontId="7" fillId="0" borderId="43" xfId="0" applyFont="1" applyBorder="1" applyProtection="1"/>
    <x:xf numFmtId="0" fontId="7" fillId="0" borderId="43" xfId="0" applyFont="1" applyBorder="1" applyAlignment="1" applyProtection="1">
      <x:alignment horizontal="center"/>
    </x:xf>
    <x:xf numFmtId="0" fontId="94" fillId="0" borderId="12" xfId="0" applyFont="1" applyFill="1" applyBorder="1" applyAlignment="1" applyProtection="1"/>
    <x:xf numFmtId="0" fontId="63" fillId="0" borderId="0" xfId="0" applyFont="1" applyProtection="1"/>
    <x:xf numFmtId="0" fontId="7" fillId="0" borderId="24" xfId="0" applyFont="1" applyBorder="1" applyProtection="1"/>
    <x:xf numFmtId="0" fontId="7" fillId="0" borderId="24" xfId="0" applyFont="1" applyBorder="1" applyAlignment="1" applyProtection="1">
      <x:alignment horizontal="center"/>
    </x:xf>
    <x:xf numFmtId="0" fontId="88" fillId="0" borderId="0" xfId="0" applyFont="1" applyBorder="1" applyProtection="1"/>
    <x:xf numFmtId="0" fontId="7" fillId="0" borderId="18" xfId="0" applyFont="1" applyBorder="1" applyProtection="1"/>
    <x:xf numFmtId="0" fontId="7" fillId="0" borderId="18" xfId="0" applyFont="1" applyBorder="1" applyAlignment="1" applyProtection="1">
      <x:alignment horizontal="center"/>
    </x:xf>
    <x:xf numFmtId="0" fontId="0" fillId="32" borderId="15" xfId="0" applyFill="1" applyBorder="1" applyProtection="1"/>
    <x:xf numFmtId="0" fontId="0" fillId="32" borderId="0" xfId="0" applyFill="1" applyBorder="1" applyProtection="1"/>
    <x:xf numFmtId="0" fontId="0" fillId="32" borderId="0" xfId="0" applyFill="1" applyProtection="1"/>
    <x:xf numFmtId="0" fontId="0" fillId="32" borderId="12" xfId="0" applyFill="1" applyBorder="1" applyProtection="1"/>
    <x:xf numFmtId="0" fontId="1" fillId="0" borderId="16" xfId="0" applyFont="1" applyBorder="1" applyAlignment="1" applyProtection="1">
      <x:alignment horizontal="center"/>
    </x:xf>
    <x:xf numFmtId="0" fontId="9" fillId="0" borderId="0" xfId="0" applyFont="1" applyProtection="1"/>
    <x:xf numFmtId="0" fontId="6" fillId="0" borderId="0" xfId="0" applyFont="1" applyProtection="1"/>
    <x:xf numFmtId="0" fontId="7" fillId="0" borderId="16" xfId="0" applyFont="1" applyBorder="1" applyProtection="1"/>
    <x:xf numFmtId="2" fontId="14" fillId="0" borderId="0" xfId="0" applyNumberFormat="1" applyFont="1" applyBorder="1" applyAlignment="1" applyProtection="1"/>
    <x:xf numFmtId="0" fontId="5" fillId="0" borderId="14" xfId="0" applyFont="1" applyBorder="1" applyProtection="1"/>
    <x:xf numFmtId="0" fontId="5" fillId="0" borderId="13" xfId="0" applyFont="1" applyBorder="1" applyProtection="1"/>
    <x:xf numFmtId="0" fontId="5" fillId="0" borderId="9" xfId="0" applyFont="1" applyBorder="1" applyProtection="1"/>
    <x:xf numFmtId="0" fontId="5" fillId="0" borderId="9" xfId="0" applyFont="1" applyBorder="1" applyAlignment="1" applyProtection="1">
      <x:alignment horizontal="center"/>
    </x:xf>
    <x:xf numFmtId="0" fontId="61" fillId="0" borderId="16" xfId="0" applyFont="1" applyBorder="1" applyAlignment="1" applyProtection="1">
      <x:alignment horizontal="center"/>
    </x:xf>
    <x:xf numFmtId="0" fontId="0" fillId="0" borderId="0" xfId="0" applyBorder="1" applyAlignment="1" applyProtection="1"/>
    <x:xf numFmtId="0" fontId="0" fillId="0" borderId="15" xfId="0" applyBorder="1" applyAlignment="1" applyProtection="1"/>
    <x:xf numFmtId="0" fontId="7" fillId="0" borderId="0" xfId="0" applyFont="1" applyBorder="1" applyAlignment="1" applyProtection="1"/>
    <x:xf numFmtId="0" fontId="4" fillId="0" borderId="0" xfId="0" applyFont="1" applyAlignment="1" applyProtection="1">
      <x:alignment horizontal="center"/>
    </x:xf>
    <x:xf numFmtId="0" fontId="62" fillId="0" borderId="16" xfId="0" applyFont="1" applyBorder="1" applyProtection="1"/>
    <x:xf numFmtId="0" fontId="38" fillId="0" borderId="0" xfId="0" applyFont="1" applyProtection="1"/>
    <x:xf numFmtId="0" fontId="62" fillId="0" borderId="43" xfId="0" applyFont="1" applyBorder="1" applyProtection="1"/>
    <x:xf numFmtId="0" fontId="61" fillId="0" borderId="43" xfId="0" applyFont="1" applyBorder="1" applyAlignment="1" applyProtection="1">
      <x:alignment horizontal="center"/>
    </x:xf>
    <x:xf numFmtId="0" fontId="32" fillId="36" borderId="44" xfId="0" applyFont="1" applyFill="1" applyBorder="1" applyAlignment="1" applyProtection="1"/>
    <x:xf numFmtId="0" fontId="54" fillId="36" borderId="45" xfId="0" applyFont="1" applyFill="1" applyBorder="1" applyAlignment="1" applyProtection="1">
      <x:alignment horizontal="center" vertical="center" wrapText="1"/>
    </x:xf>
    <x:xf numFmtId="0" fontId="32" fillId="0" borderId="0" xfId="0" applyFont="1" applyBorder="1" applyAlignment="1" applyProtection="1"/>
    <x:xf numFmtId="0" fontId="0" fillId="0" borderId="0" xfId="0" applyAlignment="1" applyProtection="1">
      <x:alignment horizontal="center"/>
    </x:xf>
    <x:xf numFmtId="0" fontId="12" fillId="0" borderId="0" xfId="0" applyFont="1" applyAlignment="1" applyProtection="1">
      <x:alignment horizontal="center"/>
    </x:xf>
    <x:xf numFmtId="0" fontId="12" fillId="0" borderId="0" xfId="0" applyFont="1" applyAlignment="1" applyProtection="1">
      <x:alignment horizontal="right"/>
    </x:xf>
    <x:xf numFmtId="0" fontId="61" fillId="0" borderId="24" xfId="0" applyFont="1" applyBorder="1" applyAlignment="1" applyProtection="1">
      <x:alignment horizontal="center" vertical="center" wrapText="1"/>
    </x:xf>
    <x:xf numFmtId="0" fontId="61" fillId="0" borderId="16" xfId="0" applyFont="1" applyBorder="1" applyAlignment="1" applyProtection="1">
      <x:alignment horizontal="center" vertical="center" wrapText="1"/>
    </x:xf>
    <x:xf numFmtId="0" fontId="12" fillId="0" borderId="9" xfId="0" applyFont="1" applyBorder="1" applyAlignment="1" applyProtection="1">
      <x:alignment horizontal="center" vertical="center" wrapText="1"/>
    </x:xf>
    <x:xf numFmtId="0" fontId="12" fillId="0" borderId="0" xfId="0" applyFont="1" applyAlignment="1" applyProtection="1">
      <x:alignment horizontal="center" vertical="center" wrapText="1"/>
    </x:xf>
    <x:xf numFmtId="0" fontId="0" fillId="0" borderId="0" xfId="0" applyAlignment="1" applyProtection="1">
      <x:alignment horizontal="center" vertical="center" wrapText="1"/>
    </x:xf>
    <x:xf numFmtId="0" fontId="46" fillId="0" borderId="0" xfId="0" applyFont="1" applyProtection="1"/>
    <x:xf numFmtId="0" fontId="12" fillId="0" borderId="16" xfId="0" applyFont="1" applyBorder="1" applyProtection="1"/>
    <x:xf numFmtId="0" fontId="39" fillId="0" borderId="0" xfId="0" applyFont="1" applyAlignment="1" applyProtection="1">
      <x:alignment horizontal="center"/>
    </x:xf>
    <x:xf numFmtId="0" fontId="63" fillId="0" borderId="0" xfId="0" applyFont="1" applyAlignment="1" applyProtection="1">
      <x:alignment horizontal="center"/>
    </x:xf>
    <x:xf numFmtId="0" fontId="13" fillId="0" borderId="37" xfId="0" applyFont="1" applyBorder="1" applyAlignment="1" applyProtection="1"/>
    <x:xf numFmtId="0" fontId="42" fillId="0" borderId="33" xfId="0" applyFont="1" applyBorder="1" applyAlignment="1" applyProtection="1"/>
    <x:xf numFmtId="0" fontId="42" fillId="0" borderId="33" xfId="0" applyFont="1" applyBorder="1" applyProtection="1"/>
    <x:xf numFmtId="0" fontId="42" fillId="0" borderId="38" xfId="0" applyFont="1" applyBorder="1" applyProtection="1"/>
    <x:xf numFmtId="0" fontId="95" fillId="0" borderId="0" xfId="0" applyFont="1" applyProtection="1"/>
    <x:xf numFmtId="2" fontId="12" fillId="0" borderId="0" xfId="0" applyNumberFormat="1" applyFont="1" applyAlignment="1" applyProtection="1">
      <x:alignment horizontal="center"/>
    </x:xf>
    <x:xf numFmtId="0" fontId="0" fillId="0" borderId="46" xfId="0" applyBorder="1" applyProtection="1"/>
    <x:xf numFmtId="0" fontId="0" fillId="0" borderId="0" xfId="0" applyFill="1" applyBorder="1" applyProtection="1"/>
    <x:xf numFmtId="0" fontId="61" fillId="0" borderId="28" xfId="0" applyFont="1" applyFill="1" applyBorder="1" applyAlignment="1" applyProtection="1"/>
    <x:xf numFmtId="0" fontId="61" fillId="0" borderId="0" xfId="0" applyFont="1" applyFill="1" applyBorder="1" applyAlignment="1" applyProtection="1"/>
    <x:xf numFmtId="0" fontId="61" fillId="0" borderId="0" xfId="0" applyFont="1" applyFill="1" applyBorder="1" applyProtection="1"/>
    <x:xf numFmtId="2" fontId="8" fillId="0" borderId="0" xfId="0" applyNumberFormat="1" applyFont="1" applyAlignment="1" applyProtection="1">
      <x:alignment horizontal="center"/>
    </x:xf>
    <x:xf numFmtId="0" fontId="6" fillId="0" borderId="16" xfId="0" applyFont="1" applyBorder="1" applyAlignment="1" applyProtection="1">
      <x:alignment horizontal="center"/>
    </x:xf>
    <x:xf numFmtId="0" fontId="12" fillId="0" borderId="9" xfId="0" applyFont="1" applyBorder="1" applyAlignment="1" applyProtection="1">
      <x:alignment horizontal="center"/>
    </x:xf>
    <x:xf numFmtId="2" fontId="12" fillId="0" borderId="0" xfId="0" applyNumberFormat="1" applyFont="1" applyAlignment="1" applyProtection="1">
      <x:alignment horizontal="center" vertical="center" wrapText="1"/>
    </x:xf>
    <x:xf numFmtId="0" fontId="6" fillId="0" borderId="24" xfId="0" applyFont="1" applyBorder="1" applyAlignment="1" applyProtection="1">
      <x:alignment horizontal="center"/>
    </x:xf>
    <x:xf numFmtId="0" fontId="96" fillId="0" borderId="9" xfId="0" applyFont="1" applyBorder="1" applyProtection="1"/>
    <x:xf numFmtId="0" fontId="12" fillId="0" borderId="12" xfId="0" applyFont="1" applyBorder="1" applyProtection="1"/>
    <x:xf numFmtId="0" fontId="33" fillId="0" borderId="0" xfId="0" applyFont="1" applyProtection="1"/>
    <x:xf numFmtId="0" fontId="6" fillId="0" borderId="47" xfId="0" applyFont="1" applyBorder="1" applyAlignment="1" applyProtection="1">
      <x:alignment horizontal="center"/>
    </x:xf>
    <x:xf numFmtId="0" fontId="12" fillId="0" borderId="0" xfId="0" applyFont="1" applyAlignment="1" applyProtection="1"/>
    <x:xf numFmtId="0" fontId="6" fillId="0" borderId="48" xfId="0" applyFont="1" applyBorder="1" applyAlignment="1" applyProtection="1">
      <x:alignment horizontal="center"/>
    </x:xf>
    <x:xf numFmtId="0" fontId="46" fillId="0" borderId="0" xfId="0" applyFont="1" applyAlignment="1" applyProtection="1">
      <x:alignment horizontal="center"/>
    </x:xf>
    <x:xf numFmtId="0" fontId="8" fillId="0" borderId="0" xfId="0" applyFont="1" applyProtection="1"/>
    <x:xf numFmtId="0" fontId="12" fillId="0" borderId="9" xfId="0" applyFont="1" applyBorder="1" applyProtection="1"/>
    <x:xf numFmtId="0" fontId="12" fillId="0" borderId="13" xfId="0" applyFont="1" applyBorder="1" applyProtection="1"/>
    <x:xf numFmtId="0" fontId="12" fillId="0" borderId="15" xfId="0" applyFont="1" applyBorder="1" applyProtection="1"/>
    <x:xf numFmtId="0" fontId="12" fillId="0" borderId="49" xfId="0" applyFont="1" applyBorder="1" applyProtection="1"/>
    <x:xf numFmtId="0" fontId="12" fillId="0" borderId="50" xfId="0" applyFont="1" applyBorder="1" applyProtection="1"/>
    <x:xf numFmtId="0" fontId="12" fillId="0" borderId="51" xfId="0" applyFont="1" applyBorder="1" applyProtection="1"/>
    <x:xf numFmtId="0" fontId="12" fillId="0" borderId="52" xfId="0" applyFont="1" applyBorder="1" applyProtection="1"/>
    <x:xf numFmtId="0" fontId="12" fillId="32" borderId="15" xfId="0" applyFont="1" applyFill="1" applyBorder="1" applyProtection="1"/>
    <x:xf numFmtId="0" fontId="12" fillId="32" borderId="0" xfId="0" applyFont="1" applyFill="1" applyProtection="1"/>
    <x:xf numFmtId="0" fontId="12" fillId="0" borderId="53" xfId="0" applyFont="1" applyBorder="1" applyAlignment="1" applyProtection="1">
      <x:alignment horizontal="center"/>
    </x:xf>
    <x:xf numFmtId="2" fontId="43" fillId="0" borderId="0" xfId="0" applyNumberFormat="1" applyFont="1" applyProtection="1"/>
    <x:xf numFmtId="0" fontId="12" fillId="0" borderId="54" xfId="0" applyFont="1" applyBorder="1" applyProtection="1"/>
    <x:xf numFmtId="0" fontId="7" fillId="0" borderId="9" xfId="0" applyFont="1" applyBorder="1" applyAlignment="1" applyProtection="1">
      <x:alignment horizontal="center"/>
    </x:xf>
    <x:xf numFmtId="0" fontId="0" fillId="0" borderId="51" xfId="0" applyBorder="1" applyProtection="1"/>
    <x:xf numFmtId="0" fontId="0" fillId="0" borderId="52" xfId="0" applyBorder="1" applyProtection="1"/>
    <x:xf numFmtId="0" fontId="0" fillId="0" borderId="18" xfId="0" applyBorder="1" applyProtection="1"/>
    <x:xf numFmtId="0" fontId="6" fillId="0" borderId="0" xfId="0" applyFont="1" applyAlignment="1" applyProtection="1">
      <x:alignment horizontal="right"/>
    </x:xf>
    <x:xf numFmtId="0" fontId="32" fillId="0" borderId="0" xfId="0" applyFont="1" applyBorder="1" applyAlignment="1" applyProtection="1">
      <x:alignment horizontal="center"/>
    </x:xf>
    <x:xf numFmtId="0" fontId="41" fillId="0" borderId="0" xfId="0" applyFont="1" applyBorder="1" applyAlignment="1" applyProtection="1">
      <x:alignment horizontal="center"/>
    </x:xf>
    <x:xf numFmtId="0" fontId="8" fillId="0" borderId="31" xfId="0" applyFont="1" applyBorder="1" applyProtection="1"/>
    <x:xf numFmtId="0" fontId="85" fillId="0" borderId="0" xfId="0" applyFont="1" applyProtection="1"/>
    <x:xf numFmtId="0" fontId="12" fillId="0" borderId="0" xfId="0" applyFont="1" applyFill="1" applyProtection="1"/>
    <x:xf numFmtId="0" fontId="12" fillId="0" borderId="0" xfId="0" applyFont="1" applyFill="1" applyAlignment="1" applyProtection="1">
      <x:alignment horizontal="center"/>
    </x:xf>
    <x:xf numFmtId="0" fontId="12" fillId="0" borderId="37" xfId="0" applyFont="1" applyBorder="1" applyProtection="1"/>
    <x:xf numFmtId="0" fontId="12" fillId="0" borderId="33" xfId="0" applyFont="1" applyBorder="1" applyAlignment="1" applyProtection="1">
      <x:alignment horizontal="right"/>
    </x:xf>
    <x:xf numFmtId="0" fontId="8" fillId="0" borderId="33" xfId="0" applyFont="1" applyBorder="1" applyProtection="1"/>
    <x:xf numFmtId="0" fontId="12" fillId="0" borderId="38" xfId="0" applyFont="1" applyBorder="1" applyProtection="1"/>
    <x:xf numFmtId="0" fontId="45" fillId="0" borderId="0" xfId="0" applyFont="1" applyProtection="1"/>
    <x:xf numFmtId="0" fontId="78" fillId="0" borderId="0" xfId="0" applyFont="1" applyProtection="1"/>
    <x:xf numFmtId="0" fontId="12" fillId="0" borderId="33" xfId="0" applyFont="1" applyBorder="1" applyAlignment="1" applyProtection="1">
      <x:alignment horizontal="center"/>
    </x:xf>
    <x:xf numFmtId="0" fontId="12" fillId="0" borderId="33" xfId="0" applyFont="1" applyBorder="1" applyProtection="1"/>
    <x:xf numFmtId="0" fontId="8" fillId="0" borderId="38" xfId="0" applyFont="1" applyBorder="1" applyProtection="1"/>
    <x:xf numFmtId="0" fontId="8" fillId="0" borderId="0" xfId="0" applyFont="1" applyAlignment="1" applyProtection="1">
      <x:alignment horizontal="center"/>
    </x:xf>
    <x:xf numFmtId="0" fontId="47" fillId="0" borderId="0" xfId="0" applyFont="1" applyProtection="1"/>
    <x:xf numFmtId="0" fontId="49" fillId="0" borderId="0" xfId="0" applyFont="1" applyProtection="1"/>
    <x:xf numFmtId="0" fontId="86" fillId="0" borderId="0" xfId="0" applyFont="1" applyProtection="1"/>
    <x:xf numFmtId="0" fontId="0" fillId="0" borderId="33" xfId="0" applyBorder="1" applyProtection="1"/>
    <x:xf numFmtId="2" fontId="0" fillId="0" borderId="0" xfId="0" applyNumberFormat="1" applyAlignment="1" applyProtection="1">
      <x:alignment horizontal="center"/>
    </x:xf>
    <x:xf numFmtId="0" fontId="50" fillId="0" borderId="0" xfId="0" applyFont="1" applyAlignment="1" applyProtection="1">
      <x:alignment horizontal="center"/>
    </x:xf>
    <x:xf numFmtId="4" fontId="0" fillId="0" borderId="33" xfId="0" applyNumberFormat="1" applyBorder="1" applyAlignment="1" applyProtection="1"/>
    <x:xf numFmtId="0" fontId="51" fillId="0" borderId="0" xfId="0" applyFont="1" applyProtection="1"/>
    <x:xf numFmtId="0" fontId="12" fillId="1" borderId="12" xfId="0" applyFont="1" applyFill="1" applyBorder="1" applyProtection="1"/>
    <x:xf numFmtId="0" fontId="12" fillId="1" borderId="0" xfId="0" applyFont="1" applyFill="1" applyProtection="1"/>
    <x:xf numFmtId="0" fontId="12" fillId="0" borderId="14" xfId="0" applyFont="1" applyBorder="1" applyProtection="1"/>
    <x:xf numFmtId="0" fontId="12" fillId="1" borderId="10" xfId="0" applyFont="1" applyFill="1" applyBorder="1" applyProtection="1"/>
    <x:xf numFmtId="0" fontId="9" fillId="1" borderId="0" xfId="0" applyFont="1" applyFill="1" applyAlignment="1" applyProtection="1">
      <x:alignment horizontal="center"/>
    </x:xf>
    <x:xf numFmtId="0" fontId="12" fillId="1" borderId="14" xfId="0" applyFont="1" applyFill="1" applyBorder="1" applyProtection="1"/>
    <x:xf numFmtId="0" fontId="12" fillId="1" borderId="9" xfId="0" applyFont="1" applyFill="1" applyBorder="1" applyProtection="1"/>
    <x:xf numFmtId="0" fontId="12" fillId="1" borderId="13" xfId="0" applyFont="1" applyFill="1" applyBorder="1" applyProtection="1"/>
    <x:xf numFmtId="0" fontId="12" fillId="0" borderId="10" xfId="0" applyFont="1" applyBorder="1" applyProtection="1"/>
    <x:xf numFmtId="0" fontId="12" fillId="0" borderId="17" xfId="0" applyFont="1" applyBorder="1" applyProtection="1"/>
    <x:xf numFmtId="0" fontId="52" fillId="0" borderId="0" xfId="0" applyFont="1" applyProtection="1"/>
    <x:xf numFmtId="0" fontId="53" fillId="0" borderId="0" xfId="0" applyFont="1" applyProtection="1"/>
    <x:xf numFmtId="0" fontId="12" fillId="0" borderId="11" xfId="0" applyFont="1" applyBorder="1" applyProtection="1"/>
    <x:xf numFmtId="2" fontId="12" fillId="0" borderId="37" xfId="0" applyNumberFormat="1" applyFont="1" applyBorder="1" applyAlignment="1" applyProtection="1"/>
    <x:xf numFmtId="2" fontId="12" fillId="0" borderId="33" xfId="0" applyNumberFormat="1" applyFont="1" applyBorder="1" applyAlignment="1" applyProtection="1"/>
    <x:xf numFmtId="0" fontId="12" fillId="0" borderId="0" xfId="0" applyFont="1" applyBorder="1" applyAlignment="1" applyProtection="1">
      <x:alignment horizontal="center"/>
    </x:xf>
    <x:xf numFmtId="2" fontId="8" fillId="0" borderId="12" xfId="0" applyNumberFormat="1" applyFont="1" applyBorder="1" applyAlignment="1" applyProtection="1"/>
    <x:xf numFmtId="0" fontId="8" fillId="0" borderId="0" xfId="0" applyFont="1" applyBorder="1" applyAlignment="1" applyProtection="1"/>
    <x:xf numFmtId="0" fontId="33" fillId="0" borderId="0" xfId="0" applyFont="1" applyAlignment="1" applyProtection="1">
      <x:alignment horizontal="center" vertical="center" wrapText="1"/>
    </x:xf>
    <x:xf numFmtId="0" fontId="33" fillId="0" borderId="0" xfId="0" applyFont="1" applyAlignment="1" applyProtection="1"/>
    <x:xf numFmtId="0" fontId="54" fillId="0" borderId="0" xfId="0" applyFont="1" applyAlignment="1" applyProtection="1"/>
    <x:xf numFmtId="0" fontId="30" fillId="0" borderId="0" xfId="0" applyFont="1" applyAlignment="1" applyProtection="1"/>
    <x:xf numFmtId="0" fontId="97" fillId="0" borderId="0" xfId="0" applyFont="1" applyProtection="1"/>
    <x:xf numFmtId="0" fontId="12" fillId="0" borderId="55" xfId="0" applyFont="1" applyBorder="1" applyProtection="1"/>
    <x:xf numFmtId="0" fontId="12" fillId="32" borderId="0" xfId="0" applyFont="1" applyFill="1" applyBorder="1" applyProtection="1"/>
    <x:xf numFmtId="0" fontId="7" fillId="0" borderId="0" xfId="0" applyFont="1" applyBorder="1" applyProtection="1"/>
    <x:xf numFmtId="0" fontId="12" fillId="0" borderId="56" xfId="0" applyFont="1" applyBorder="1" applyProtection="1"/>
    <x:xf numFmtId="0" fontId="12" fillId="0" borderId="57" xfId="0" applyFont="1" applyBorder="1" applyProtection="1"/>
    <x:xf numFmtId="0" fontId="12" fillId="0" borderId="58" xfId="0" applyFont="1" applyBorder="1" applyProtection="1"/>
    <x:xf numFmtId="2" fontId="7" fillId="0" borderId="9" xfId="0" applyNumberFormat="1" applyFont="1" applyBorder="1" applyAlignment="1" applyProtection="1"/>
    <x:xf numFmtId="0" fontId="7" fillId="0" borderId="9" xfId="0" applyFont="1" applyBorder="1" applyAlignment="1" applyProtection="1"/>
    <x:xf numFmtId="0" fontId="0" fillId="0" borderId="55" xfId="0" applyBorder="1" applyProtection="1"/>
    <x:xf numFmtId="0" fontId="0" fillId="0" borderId="59" xfId="0" applyBorder="1" applyProtection="1"/>
    <x:xf numFmtId="0" fontId="7" fillId="0" borderId="0" xfId="0" applyFont="1" applyAlignment="1" applyProtection="1">
      <x:alignment horizontal="center"/>
    </x:xf>
    <x:xf numFmtId="0" fontId="42" fillId="0" borderId="0" xfId="0" applyFont="1" applyBorder="1" applyAlignment="1" applyProtection="1"/>
    <x:xf numFmtId="0" fontId="0" fillId="0" borderId="58" xfId="0" applyBorder="1" applyProtection="1"/>
    <x:xf numFmtId="2" fontId="42" fillId="0" borderId="60" xfId="0" applyNumberFormat="1" applyFont="1" applyBorder="1" applyAlignment="1" applyProtection="1"/>
    <x:xf numFmtId="0" fontId="42" fillId="0" borderId="9" xfId="0" applyFont="1" applyBorder="1" applyAlignment="1" applyProtection="1"/>
    <x:xf numFmtId="0" fontId="12" fillId="0" borderId="22" xfId="0" applyFont="1" applyBorder="1" applyProtection="1"/>
    <x:xf numFmtId="0" fontId="12" fillId="0" borderId="61" xfId="0" applyFont="1" applyBorder="1" applyProtection="1"/>
    <x:xf numFmtId="0" fontId="12" fillId="33" borderId="0" xfId="0" applyFont="1" applyFill="1" applyProtection="1"/>
    <x:xf numFmtId="0" fontId="12" fillId="0" borderId="0" xfId="0" applyFont="1" applyProtection="1"/>
    <x:xf numFmtId="0" fontId="12" fillId="0" borderId="0" xfId="0" applyFont="1" applyAlignment="1" applyProtection="1">
      <x:alignment vertical="center" wrapText="1"/>
    </x:xf>
    <x:xf numFmtId="2" fontId="12" fillId="0" borderId="0" xfId="0" applyNumberFormat="1" applyFont="1" applyAlignment="1" applyProtection="1">
      <x:alignment vertical="center" wrapText="1"/>
    </x:xf>
    <x:xf numFmtId="0" fontId="55" fillId="0" borderId="0" xfId="0" applyFont="1" applyProtection="1"/>
    <x:xf numFmtId="0" fontId="57" fillId="0" borderId="0" xfId="0" applyFont="1" applyProtection="1"/>
    <x:xf numFmtId="0" fontId="57" fillId="0" borderId="0" xfId="0" applyFont="1" applyAlignment="1" applyProtection="1">
      <x:alignment horizontal="right"/>
    </x:xf>
    <x:xf numFmtId="0" fontId="58" fillId="0" borderId="0" xfId="0" applyFont="1" applyProtection="1"/>
    <x:xf numFmtId="0" fontId="12" fillId="0" borderId="62" xfId="0" applyFont="1" applyBorder="1" applyProtection="1"/>
    <x:xf numFmtId="0" fontId="12" fillId="0" borderId="63" xfId="0" applyFont="1" applyBorder="1" applyProtection="1"/>
    <x:xf numFmtId="0" fontId="12" fillId="0" borderId="64" xfId="0" applyFont="1" applyBorder="1" applyProtection="1"/>
    <x:xf numFmtId="0" fontId="12" fillId="1" borderId="11" xfId="0" applyFont="1" applyFill="1" applyBorder="1" applyProtection="1"/>
    <x:xf numFmtId="0" fontId="12" fillId="1" borderId="17" xfId="0" applyFont="1" applyFill="1" applyBorder="1" applyProtection="1"/>
    <x:xf numFmtId="0" fontId="12" fillId="0" borderId="65" xfId="0" applyFont="1" applyBorder="1" applyProtection="1"/>
    <x:xf numFmtId="0" fontId="12" fillId="1" borderId="0" xfId="0" applyFont="1" applyFill="1" applyBorder="1" applyProtection="1"/>
    <x:xf numFmtId="0" fontId="12" fillId="1" borderId="15" xfId="0" applyFont="1" applyFill="1" applyBorder="1" applyProtection="1"/>
    <x:xf numFmtId="0" fontId="12" fillId="33" borderId="14" xfId="0" applyFont="1" applyFill="1" applyBorder="1" applyProtection="1"/>
    <x:xf numFmtId="0" fontId="12" fillId="0" borderId="66" xfId="0" applyFont="1" applyBorder="1" applyProtection="1"/>
    <x:xf numFmtId="0" fontId="12" fillId="0" borderId="0" xfId="0" applyFont="1" applyFill="1" applyBorder="1" applyProtection="1"/>
    <x:xf numFmtId="0" fontId="12" fillId="0" borderId="67" xfId="0" applyFont="1" applyBorder="1" applyProtection="1"/>
    <x:xf numFmtId="0" fontId="42" fillId="0" borderId="0" xfId="0" applyFont="1" applyProtection="1"/>
    <x:xf numFmtId="0" fontId="7" fillId="0" borderId="0" xfId="0" applyFont="1" applyAlignment="1" applyProtection="1"/>
    <x:xf numFmtId="0" fontId="12" fillId="0" borderId="68" xfId="0" applyFont="1" applyBorder="1" applyProtection="1"/>
    <x:xf numFmtId="0" fontId="12" fillId="0" borderId="69" xfId="0" applyFont="1" applyBorder="1" applyProtection="1"/>
    <x:xf numFmtId="0" fontId="12" fillId="0" borderId="70" xfId="0" applyFont="1" applyBorder="1" applyProtection="1"/>
    <x:xf numFmtId="2" fontId="7" fillId="0" borderId="0" xfId="0" applyNumberFormat="1" applyFont="1" applyAlignment="1" applyProtection="1"/>
    <x:xf numFmtId="0" fontId="12" fillId="0" borderId="71" xfId="0" applyFont="1" applyBorder="1" applyProtection="1"/>
    <x:xf numFmtId="0" fontId="12" fillId="0" borderId="62" xfId="0" applyFont="1" applyFill="1" applyBorder="1" applyProtection="1"/>
    <x:xf numFmtId="0" fontId="12" fillId="0" borderId="63" xfId="0" applyFont="1" applyFill="1" applyBorder="1" applyProtection="1"/>
    <x:xf numFmtId="0" fontId="12" fillId="0" borderId="64" xfId="0" applyFont="1" applyFill="1" applyBorder="1" applyProtection="1"/>
    <x:xf numFmtId="0" fontId="12" fillId="33" borderId="9" xfId="0" applyFont="1" applyFill="1" applyBorder="1" applyProtection="1"/>
    <x:xf numFmtId="0" fontId="62" fillId="0" borderId="94" xfId="0" applyFont="1" applyBorder="1" applyProtection="1"/>
    <x:xf numFmtId="0" fontId="42" fillId="0" borderId="0" xfId="0" applyFont="1" applyBorder="1" applyProtection="1"/>
    <x:xf numFmtId="0" fontId="61" fillId="0" borderId="0" xfId="0" applyFont="1" applyBorder="1" applyProtection="1"/>
    <x:xf numFmtId="2" fontId="61" fillId="0" borderId="0" xfId="0" applyNumberFormat="1" applyFont="1" applyBorder="1" applyAlignment="1" applyProtection="1"/>
    <x:xf numFmtId="0" fontId="62" fillId="0" borderId="0" xfId="0" applyFont="1" applyBorder="1" applyProtection="1"/>
    <x:xf numFmtId="0" fontId="12" fillId="0" borderId="0" xfId="0" applyFont="1" applyBorder="1" applyAlignment="1" applyProtection="1"/>
    <x:xf numFmtId="0" fontId="56" fillId="0" borderId="0" xfId="0" applyFont="1" applyBorder="1" applyProtection="1"/>
    <x:xf numFmtId="0" fontId="1" fillId="0" borderId="0" xfId="0" applyFont="1" applyAlignment="1" applyProtection="1">
      <x:alignment horizontal="right"/>
    </x:xf>
    <x:xf numFmtId="0" fontId="12" fillId="31" borderId="0" xfId="0" applyFont="1" applyFill="1" applyProtection="1"/>
    <x:xf numFmtId="0" fontId="12" fillId="0" borderId="9" xfId="0" applyFont="1" applyBorder="1" applyAlignment="1" applyProtection="1">
      <x:alignment horizontal="right"/>
    </x:xf>
    <x:xf numFmtId="0" fontId="12" fillId="0" borderId="13" xfId="0" applyFont="1" applyBorder="1" applyAlignment="1" applyProtection="1">
      <x:alignment horizontal="left"/>
    </x:xf>
    <x:xf numFmtId="0" fontId="12" fillId="0" borderId="11" xfId="0" applyFont="1" applyBorder="1" applyAlignment="1" applyProtection="1"/>
    <x:xf numFmtId="2" fontId="46" fillId="0" borderId="0" xfId="0" applyNumberFormat="1" applyFont="1" applyProtection="1"/>
    <x:xf numFmtId="218" fontId="67" fillId="0" borderId="0" xfId="0" applyNumberFormat="1" applyFont="1" applyAlignment="1" applyProtection="1"/>
    <x:xf numFmtId="0" fontId="65" fillId="0" borderId="0" xfId="0" applyFont="1" applyFill="1" applyAlignment="1" applyProtection="1"/>
    <x:xf numFmtId="0" fontId="0" fillId="0" borderId="0" xfId="0" applyFill="1" applyProtection="1"/>
    <x:xf numFmtId="12" fontId="50" fillId="0" borderId="0" xfId="0" applyNumberFormat="1" applyFont="1" applyProtection="1"/>
    <x:xf numFmtId="12" fontId="66" fillId="0" borderId="0" xfId="0" applyNumberFormat="1" applyFont="1" applyFill="1" applyBorder="1" applyAlignment="1" applyProtection="1">
      <x:alignment horizontal="right"/>
    </x:xf>
    <x:xf numFmtId="12" fontId="74" fillId="0" borderId="0" xfId="0" applyNumberFormat="1" applyFont="1" applyFill="1" applyBorder="1" applyAlignment="1" applyProtection="1">
      <x:alignment horizontal="center"/>
    </x:xf>
    <x:xf numFmtId="2" fontId="75" fillId="0" borderId="0" xfId="0" applyNumberFormat="1" applyFont="1" applyFill="1" applyBorder="1" applyProtection="1"/>
    <x:xf numFmtId="2" fontId="50" fillId="0" borderId="0" xfId="0" applyNumberFormat="1" applyFont="1" applyFill="1" applyBorder="1" applyProtection="1"/>
    <x:xf numFmtId="0" fontId="0" fillId="0" borderId="0" xfId="0" applyFill="1" applyBorder="1" applyAlignment="1" applyProtection="1">
      <x:alignment horizontal="center"/>
    </x:xf>
    <x:xf numFmtId="0" fontId="77" fillId="0" borderId="0" xfId="0" applyFont="1" applyProtection="1"/>
    <x:xf numFmtId="0" fontId="61" fillId="0" borderId="0" xfId="0" applyFont="1" applyAlignment="1" applyProtection="1"/>
    <x:xf numFmtId="0" fontId="61" fillId="0" borderId="0" xfId="0" applyFont="1" applyAlignment="1" applyProtection="1"/>
    <x:xf numFmtId="0" fontId="69" fillId="34" borderId="16" xfId="0" applyFont="1" applyFill="1" applyBorder="1" applyAlignment="1" applyProtection="1">
      <x:alignment horizontal="center" vertical="center" wrapText="1"/>
    </x:xf>
    <x:xf numFmtId="0" fontId="69" fillId="34" borderId="16" xfId="0" applyFont="1" applyFill="1" applyBorder="1" applyAlignment="1" applyProtection="1">
      <x:alignment vertical="center" wrapText="1"/>
    </x:xf>
    <x:xf numFmtId="0" fontId="0" fillId="0" borderId="37" xfId="0" applyBorder="1" applyProtection="1"/>
    <x:xf numFmtId="2" fontId="74" fillId="0" borderId="0" xfId="0" applyNumberFormat="1" applyFont="1" applyFill="1" applyBorder="1" applyProtection="1"/>
    <x:xf numFmtId="12" fontId="50" fillId="0" borderId="0" xfId="0" applyNumberFormat="1" applyFont="1" applyAlignment="1" applyProtection="1">
      <x:alignment horizontal="right"/>
    </x:xf>
    <x:xf numFmtId="0" fontId="98" fillId="0" borderId="0" xfId="0" applyFont="1" applyProtection="1"/>
    <x:xf numFmtId="0" fontId="68" fillId="0" borderId="0" xfId="0" applyFont="1" applyAlignment="1" applyProtection="1">
      <x:alignment horizontal="right"/>
    </x:xf>
    <x:xf numFmtId="0" fontId="68" fillId="0" borderId="0" xfId="0" applyFont="1" applyProtection="1"/>
    <x:xf numFmtId="0" fontId="68" fillId="0" borderId="9" xfId="0" applyFont="1" applyBorder="1" applyProtection="1"/>
    <x:xf numFmtId="0" fontId="68" fillId="0" borderId="0" xfId="0" applyFont="1" applyBorder="1" applyProtection="1"/>
    <x:xf numFmtId="0" fontId="68" fillId="0" borderId="0" xfId="0" applyFont="1" applyBorder="1" applyAlignment="1" applyProtection="1"/>
    <x:xf numFmtId="0" fontId="39" fillId="0" borderId="0" xfId="0" applyFont="1" applyProtection="1"/>
    <x:xf numFmtId="12" fontId="12" fillId="0" borderId="0" xfId="0" applyNumberFormat="1" applyFont="1" applyAlignment="1" applyProtection="1">
      <x:alignment horizontal="center"/>
    </x:xf>
    <x:xf numFmtId="0" fontId="8" fillId="0" borderId="0" xfId="0" applyFont="1" applyAlignment="1" applyProtection="1"/>
    <x:xf numFmtId="0" fontId="79" fillId="0" borderId="0" xfId="0" applyFont="1" applyProtection="1"/>
    <x:xf numFmtId="12" fontId="80" fillId="0" borderId="0" xfId="0" applyNumberFormat="1" applyFont="1" applyFill="1" applyBorder="1" applyAlignment="1" applyProtection="1">
      <x:alignment horizontal="center"/>
    </x:xf>
    <x:xf numFmtId="0" fontId="79" fillId="0" borderId="0" xfId="0" applyFont="1" applyAlignment="1" applyProtection="1">
      <x:alignment horizontal="center"/>
    </x:xf>
    <x:xf numFmtId="0" fontId="82" fillId="0" borderId="0" xfId="0" applyFont="1" applyProtection="1"/>
    <x:xf numFmtId="2" fontId="80" fillId="0" borderId="0" xfId="0" applyNumberFormat="1" applyFont="1" applyFill="1" applyBorder="1" applyProtection="1"/>
    <x:xf numFmtId="2" fontId="66" fillId="0" borderId="0" xfId="0" applyNumberFormat="1" applyFont="1" applyFill="1" applyBorder="1" applyProtection="1"/>
    <x:xf numFmtId="2" fontId="81" fillId="0" borderId="0" xfId="0" applyNumberFormat="1" applyFont="1" applyFill="1" applyBorder="1" applyProtection="1"/>
    <x:xf numFmtId="12" fontId="79" fillId="0" borderId="0" xfId="0" applyNumberFormat="1" applyFont="1" applyProtection="1"/>
    <x:xf numFmtId="12" fontId="79" fillId="0" borderId="0" xfId="0" applyNumberFormat="1" applyFont="1" applyAlignment="1" applyProtection="1"/>
    <x:xf numFmtId="12" fontId="79" fillId="0" borderId="0" xfId="0" applyNumberFormat="1" applyFont="1" applyAlignment="1" applyProtection="1">
      <x:alignment horizontal="right"/>
    </x:xf>
    <x:xf numFmtId="2" fontId="0" fillId="0" borderId="0" xfId="0" applyNumberFormat="1" applyProtection="1"/>
    <x:xf numFmtId="0" fontId="99" fillId="0" borderId="0" xfId="0" applyFont="1" applyProtection="1"/>
    <x:xf numFmtId="0" fontId="7" fillId="24" borderId="23" xfId="0" applyFont="1" applyFill="1" applyBorder="1" applyAlignment="1"/>
    <x:xf numFmtId="0" fontId="7" fillId="24" borderId="72" xfId="0" applyFont="1" applyFill="1" applyBorder="1" applyAlignment="1"/>
    <x:xf numFmtId="0" fontId="100" fillId="0" borderId="0" xfId="0" applyFont="1" applyProtection="1"/>
    <x:xf numFmtId="0" fontId="43" fillId="24" borderId="23" xfId="0" applyFont="1" applyFill="1" applyBorder="1" applyAlignment="1"/>
    <x:xf numFmtId="0" fontId="11" fillId="24" borderId="0" xfId="0" applyFont="1" applyFill="1" applyBorder="1"/>
    <x:xf numFmtId="0" fontId="42" fillId="24" borderId="73" xfId="0" applyFont="1" applyFill="1" applyBorder="1"/>
    <x:xf numFmtId="0" fontId="43" fillId="24" borderId="23" xfId="0" applyFont="1" applyFill="1" applyBorder="1" applyAlignment="1">
      <x:alignment horizontal="left"/>
    </x:xf>
    <x:xf numFmtId="0" fontId="7" fillId="24" borderId="23" xfId="0" applyFont="1" applyFill="1" applyBorder="1" applyAlignment="1">
      <x:alignment vertical="center" wrapText="1"/>
    </x:xf>
    <x:xf numFmtId="0" fontId="7" fillId="24" borderId="72" xfId="0" applyFont="1" applyFill="1" applyBorder="1" applyAlignment="1">
      <x:alignment vertical="center" wrapText="1"/>
    </x:xf>
    <x:xf numFmtId="0" fontId="7" fillId="0" borderId="33" xfId="0" applyFont="1" applyBorder="1" applyAlignment="1">
      <x:alignment horizontal="center"/>
    </x:xf>
    <x:xf numFmtId="2" fontId="43" fillId="0" borderId="0" xfId="0" applyNumberFormat="1" applyFont="1" applyBorder="1"/>
    <x:xf numFmtId="2" fontId="43" fillId="0" borderId="13" xfId="0" applyNumberFormat="1" applyFont="1" applyBorder="1"/>
    <x:xf numFmtId="0" fontId="0" fillId="0" borderId="19" xfId="0" applyBorder="1"/>
    <x:xf numFmtId="0" fontId="0" fillId="0" borderId="20" xfId="0" applyBorder="1"/>
    <x:xf numFmtId="0" fontId="0" fillId="0" borderId="74" xfId="0" applyBorder="1"/>
    <x:xf numFmtId="0" fontId="0" fillId="0" borderId="75" xfId="0" applyBorder="1"/>
    <x:xf numFmtId="0" fontId="0" fillId="0" borderId="76" xfId="0" applyBorder="1"/>
    <x:xf numFmtId="0" fontId="7" fillId="0" borderId="76" xfId="0" applyFont="1" applyBorder="1"/>
    <x:xf numFmtId="0" fontId="0" fillId="0" borderId="21" xfId="0" applyBorder="1"/>
    <x:xf numFmtId="0" fontId="0" fillId="0" borderId="22" xfId="0" applyBorder="1"/>
    <x:xf numFmtId="0" fontId="0" fillId="0" borderId="61" xfId="0" applyBorder="1"/>
    <x:xf numFmtId="0" fontId="0" fillId="0" borderId="77" xfId="0" applyBorder="1"/>
    <x:xf numFmtId="0" fontId="39" fillId="0" borderId="0" xfId="0" applyFont="1" applyBorder="1" applyProtection="1"/>
    <x:xf numFmtId="2" fontId="56" fillId="0" borderId="15" xfId="0" applyNumberFormat="1" applyFont="1" applyBorder="1" applyAlignment="1" applyProtection="1"/>
    <x:xf numFmtId="0" fontId="33" fillId="0" borderId="0" xfId="0" applyFont="1" applyBorder="1" applyProtection="1"/>
    <x:xf numFmtId="0" fontId="84" fillId="0" borderId="11" xfId="0" applyFont="1" applyBorder="1" applyProtection="1"/>
    <x:xf numFmtId="0" fontId="0" fillId="0" borderId="17" xfId="0" applyBorder="1" applyProtection="1"/>
    <x:xf numFmtId="1" fontId="7" fillId="0" borderId="0" xfId="0" applyNumberFormat="1" applyFont="1" applyBorder="1" applyAlignment="1" applyProtection="1"/>
    <x:xf numFmtId="3" fontId="8" fillId="0" borderId="0" xfId="0" applyNumberFormat="1" applyFont="1" applyBorder="1" applyProtection="1"/>
    <x:xf numFmtId="0" fontId="44" fillId="0" borderId="9" xfId="0" applyFont="1" applyBorder="1" applyProtection="1"/>
    <x:xf numFmtId="0" fontId="8" fillId="0" borderId="9" xfId="0" applyFont="1" applyBorder="1" applyProtection="1"/>
    <x:xf numFmtId="218" fontId="98" fillId="0" borderId="0" xfId="0" applyNumberFormat="1" applyFont="1" applyAlignment="1" applyProtection="1"/>
    <x:xf numFmtId="0" fontId="101" fillId="0" borderId="0" xfId="0" applyFont="1" applyProtection="1"/>
    <x:xf numFmtId="0" fontId="102" fillId="0" borderId="0" xfId="0" applyFont="1" applyProtection="1"/>
    <x:xf numFmtId="2" fontId="102" fillId="0" borderId="0" xfId="0" applyNumberFormat="1" applyFont="1" applyProtection="1"/>
    <x:xf numFmtId="12" fontId="103" fillId="0" borderId="0" xfId="0" applyNumberFormat="1" applyFont="1" applyFill="1" applyBorder="1" applyAlignment="1" applyProtection="1">
      <x:alignment horizontal="center"/>
    </x:xf>
    <x:xf numFmtId="2" fontId="104" fillId="0" borderId="0" xfId="0" applyNumberFormat="1" applyFont="1" applyFill="1" applyBorder="1" applyProtection="1"/>
    <x:xf numFmtId="0" fontId="102" fillId="0" borderId="0" xfId="0" applyFont="1" applyAlignment="1" applyProtection="1">
      <x:alignment horizontal="center"/>
    </x:xf>
    <x:xf numFmtId="2" fontId="103" fillId="0" borderId="0" xfId="0" applyNumberFormat="1" applyFont="1" applyFill="1" applyBorder="1" applyProtection="1"/>
    <x:xf numFmtId="2" fontId="102" fillId="0" borderId="0" xfId="0" applyNumberFormat="1" applyFont="1" applyFill="1" applyBorder="1" applyProtection="1"/>
    <x:xf numFmtId="12" fontId="102" fillId="0" borderId="0" xfId="0" applyNumberFormat="1" applyFont="1" applyProtection="1"/>
    <x:xf numFmtId="12" fontId="102" fillId="0" borderId="0" xfId="0" applyNumberFormat="1" applyFont="1" applyAlignment="1" applyProtection="1">
      <x:alignment horizontal="right"/>
    </x:xf>
    <x:xf numFmtId="3" fontId="101" fillId="0" borderId="12" xfId="0" applyNumberFormat="1" applyFont="1" applyFill="1" applyBorder="1" applyAlignment="1" applyProtection="1"/>
    <x:xf numFmtId="3" fontId="101" fillId="0" borderId="0" xfId="0" applyNumberFormat="1" applyFont="1" applyProtection="1"/>
    <x:xf numFmtId="0" fontId="0" fillId="37" borderId="16" xfId="0" applyFill="1" applyBorder="1" applyProtection="1"/>
    <x:xf numFmtId="0" fontId="105" fillId="0" borderId="0" xfId="0" applyFont="1" applyProtection="1"/>
    <x:xf numFmtId="12" fontId="105" fillId="0" borderId="0" xfId="0" applyNumberFormat="1" applyFont="1" applyProtection="1"/>
    <x:xf numFmtId="0" fontId="106" fillId="0" borderId="0" xfId="0" applyFont="1" applyProtection="1"/>
    <x:xf numFmtId="12" fontId="105" fillId="0" borderId="0" xfId="0" applyNumberFormat="1" applyFont="1" applyAlignment="1" applyProtection="1">
      <x:alignment horizontal="right"/>
    </x:xf>
    <x:xf numFmtId="0" fontId="32" fillId="0" borderId="29" xfId="0" applyFont="1" applyBorder="1" applyProtection="1"/>
    <x:xf numFmtId="0" fontId="0" fillId="0" borderId="29" xfId="0" applyFont="1" applyFill="1" applyBorder="1"/>
    <x:xf numFmtId="0" fontId="0" fillId="38" borderId="10" xfId="0" applyFill="1" applyBorder="1" applyProtection="1"/>
    <x:xf numFmtId="0" fontId="0" fillId="38" borderId="12" xfId="0" applyFill="1" applyBorder="1" applyProtection="1"/>
    <x:xf numFmtId="0" fontId="0" fillId="38" borderId="0" xfId="0" applyFill="1" applyBorder="1" applyProtection="1"/>
    <x:xf numFmtId="0" fontId="0" fillId="38" borderId="0" xfId="0" applyFill="1" applyProtection="1"/>
    <x:xf numFmtId="0" fontId="6" fillId="38" borderId="0" xfId="0" applyFont="1" applyFill="1" applyBorder="1" applyProtection="1"/>
    <x:xf numFmtId="0" fontId="0" fillId="38" borderId="14" xfId="0" applyFill="1" applyBorder="1" applyProtection="1"/>
    <x:xf numFmtId="0" fontId="0" fillId="38" borderId="9" xfId="0" applyFill="1" applyBorder="1" applyProtection="1"/>
    <x:xf numFmtId="0" fontId="8" fillId="38" borderId="12" xfId="0" applyFont="1" applyFill="1" applyBorder="1" applyProtection="1"/>
    <x:xf numFmtId="0" fontId="8" fillId="38" borderId="0" xfId="0" applyFont="1" applyFill="1" applyBorder="1" applyProtection="1"/>
    <x:xf numFmtId="0" fontId="5" fillId="38" borderId="0" xfId="0" applyFont="1" applyFill="1" applyBorder="1" applyAlignment="1" applyProtection="1"/>
    <x:xf numFmtId="0" fontId="0" fillId="38" borderId="11" xfId="0" applyFill="1" applyBorder="1" applyProtection="1"/>
    <x:xf numFmtId="0" fontId="0" fillId="39" borderId="0" xfId="0" applyFill="1" applyBorder="1" applyProtection="1"/>
    <x:xf numFmtId="0" fontId="0" fillId="39" borderId="0" xfId="0" applyFill="1" applyProtection="1"/>
    <x:xf numFmtId="0" fontId="107" fillId="40" borderId="27" xfId="0" applyFont="1" applyFill="1" applyBorder="1" applyAlignment="1" applyProtection="1">
      <x:alignment vertical="center"/>
    </x:xf>
    <x:xf numFmtId="0" fontId="107" fillId="40" borderId="29" xfId="0" applyFont="1" applyFill="1" applyBorder="1" applyAlignment="1" applyProtection="1">
      <x:alignment vertical="center"/>
    </x:xf>
    <x:xf numFmtId="0" fontId="87" fillId="0" borderId="16" xfId="0" applyFont="1" applyFill="1" applyBorder="1" applyAlignment="1" applyProtection="1">
      <x:alignment horizontal="left"/>
    </x:xf>
    <x:xf numFmtId="0" fontId="30" fillId="29" borderId="35" xfId="0" applyFont="1" applyFill="1" applyBorder="1" applyAlignment="1" applyProtection="1">
      <x:alignment horizontal="center"/>
    </x:xf>
    <x:xf numFmtId="0" fontId="87" fillId="0" borderId="13" xfId="0" applyFont="1" applyFill="1" applyBorder="1" applyAlignment="1" applyProtection="1">
      <x:alignment horizontal="left"/>
    </x:xf>
    <x:xf numFmtId="0" fontId="87" fillId="0" borderId="24" xfId="0" applyFont="1" applyFill="1" applyBorder="1" applyAlignment="1" applyProtection="1">
      <x:alignment horizontal="left"/>
    </x:xf>
    <x:xf numFmtId="0" fontId="110" fillId="0" borderId="12" xfId="0" applyFont="1" applyBorder="1" applyAlignment="1" applyProtection="1">
      <x:alignment horizontal="center"/>
    </x:xf>
    <x:xf numFmtId="0" fontId="110" fillId="0" borderId="0" xfId="0" applyFont="1" applyBorder="1" applyAlignment="1" applyProtection="1">
      <x:alignment horizontal="center"/>
    </x:xf>
    <x:xf numFmtId="2" fontId="95" fillId="0" borderId="0" xfId="0" applyNumberFormat="1" applyFont="1" applyAlignment="1" applyProtection="1">
      <x:alignment horizontal="center"/>
    </x:xf>
    <x:xf numFmtId="2" fontId="61" fillId="0" borderId="12" xfId="0" applyNumberFormat="1" applyFont="1" applyBorder="1" applyAlignment="1" applyProtection="1">
      <x:alignment horizontal="center"/>
    </x:xf>
    <x:xf numFmtId="2" fontId="61" fillId="0" borderId="0" xfId="0" applyNumberFormat="1" applyFont="1" applyBorder="1" applyAlignment="1" applyProtection="1">
      <x:alignment horizontal="center"/>
    </x:xf>
    <x:xf numFmtId="0" fontId="31" fillId="0" borderId="0" xfId="0" applyFont="1" applyBorder="1" applyAlignment="1" applyProtection="1">
      <x:alignment horizontal="center"/>
    </x:xf>
    <x:xf numFmtId="2" fontId="61" fillId="0" borderId="0" xfId="0" applyNumberFormat="1" applyFont="1" applyAlignment="1" applyProtection="1">
      <x:alignment horizontal="center"/>
    </x:xf>
    <x:xf numFmtId="0" fontId="61" fillId="0" borderId="0" xfId="0" applyFont="1" applyAlignment="1" applyProtection="1">
      <x:alignment horizontal="center"/>
    </x:xf>
    <x:xf numFmtId="4" fontId="12" fillId="0" borderId="0" xfId="0" applyNumberFormat="1" applyFont="1" applyAlignment="1" applyProtection="1">
      <x:alignment horizontal="center" vertical="center"/>
    </x:xf>
    <x:xf numFmtId="4" fontId="12" fillId="0" borderId="0" xfId="0" applyNumberFormat="1" applyFont="1" applyAlignment="1" applyProtection="1">
      <x:alignment horizontal="center"/>
    </x:xf>
    <x:xf numFmtId="0" fontId="54" fillId="0" borderId="0" xfId="0" applyFont="1" applyAlignment="1" applyProtection="1">
      <x:alignment horizontal="center"/>
    </x:xf>
    <x:xf numFmtId="0" fontId="12" fillId="0" borderId="0" xfId="0" applyFont="1" applyAlignment="1" applyProtection="1">
      <x:alignment horizontal="center" vertical="center" wrapText="1"/>
    </x:xf>
    <x:xf numFmtId="0" fontId="61" fillId="0" borderId="37" xfId="0" applyFont="1" applyBorder="1" applyAlignment="1" applyProtection="1">
      <x:alignment horizontal="left"/>
    </x:xf>
    <x:xf numFmtId="0" fontId="61" fillId="0" borderId="33" xfId="0" applyFont="1" applyBorder="1" applyAlignment="1" applyProtection="1">
      <x:alignment horizontal="left"/>
    </x:xf>
    <x:xf numFmtId="0" fontId="61" fillId="0" borderId="84" xfId="0" applyFont="1" applyBorder="1" applyAlignment="1" applyProtection="1">
      <x:alignment horizontal="left"/>
    </x:xf>
    <x:xf numFmtId="0" fontId="61" fillId="0" borderId="85" xfId="0" applyFont="1" applyBorder="1" applyAlignment="1" applyProtection="1">
      <x:alignment horizontal="left"/>
    </x:xf>
    <x:xf numFmtId="0" fontId="61" fillId="0" borderId="86" xfId="0" applyFont="1" applyBorder="1" applyAlignment="1" applyProtection="1">
      <x:alignment horizontal="left"/>
    </x:xf>
    <x:xf numFmtId="0" fontId="61" fillId="0" borderId="87" xfId="0" applyFont="1" applyBorder="1" applyAlignment="1" applyProtection="1">
      <x:alignment horizontal="left"/>
    </x:xf>
    <x:xf numFmtId="2" fontId="68" fillId="0" borderId="0" xfId="0" applyNumberFormat="1" applyFont="1" applyBorder="1" applyAlignment="1" applyProtection="1">
      <x:alignment horizontal="center"/>
    </x:xf>
    <x:xf numFmtId="0" fontId="61" fillId="0" borderId="90" xfId="0" applyFont="1" applyBorder="1" applyAlignment="1" applyProtection="1">
      <x:alignment horizontal="center" vertical="center" wrapText="1"/>
    </x:xf>
    <x:xf numFmtId="0" fontId="61" fillId="0" borderId="12" xfId="0" applyFont="1" applyBorder="1" applyAlignment="1" applyProtection="1">
      <x:alignment horizontal="center" vertical="center" wrapText="1"/>
    </x:xf>
    <x:xf numFmtId="0" fontId="61" fillId="0" borderId="14" xfId="0" applyFont="1" applyBorder="1" applyAlignment="1" applyProtection="1">
      <x:alignment horizontal="center" vertical="center" wrapText="1"/>
    </x:xf>
    <x:xf numFmtId="0" fontId="61" fillId="0" borderId="10" xfId="0" applyFont="1" applyBorder="1" applyAlignment="1" applyProtection="1">
      <x:alignment horizontal="center" vertical="center" wrapText="1"/>
    </x:xf>
    <x:xf numFmtId="0" fontId="61" fillId="0" borderId="91" xfId="0" applyFont="1" applyBorder="1" applyAlignment="1" applyProtection="1">
      <x:alignment horizontal="center" vertical="center" wrapText="1"/>
    </x:xf>
    <x:xf numFmtId="0" fontId="61" fillId="0" borderId="28" xfId="0" applyFont="1" applyBorder="1" applyAlignment="1" applyProtection="1">
      <x:alignment horizontal="center" vertical="center" wrapText="1"/>
    </x:xf>
    <x:xf numFmtId="0" fontId="61" fillId="0" borderId="30" xfId="0" applyFont="1" applyBorder="1" applyAlignment="1" applyProtection="1">
      <x:alignment horizontal="center" vertical="center" wrapText="1"/>
    </x:xf>
    <x:xf numFmtId="0" fontId="83" fillId="0" borderId="18" xfId="0" applyFont="1" applyBorder="1" applyAlignment="1" applyProtection="1">
      <x:alignment horizontal="center" vertical="center" wrapText="1"/>
    </x:xf>
    <x:xf numFmtId="0" fontId="83" fillId="0" borderId="47" xfId="0" applyFont="1" applyBorder="1" applyAlignment="1" applyProtection="1">
      <x:alignment horizontal="center" vertical="center" wrapText="1"/>
    </x:xf>
    <x:xf numFmtId="0" fontId="7" fillId="36" borderId="75" xfId="0" applyFont="1" applyFill="1" applyBorder="1" applyAlignment="1" applyProtection="1">
      <x:alignment horizontal="center"/>
    </x:xf>
    <x:xf numFmtId="0" fontId="7" fillId="36" borderId="15" xfId="0" applyFont="1" applyFill="1" applyBorder="1" applyAlignment="1" applyProtection="1">
      <x:alignment horizontal="center"/>
    </x:xf>
    <x:xf numFmtId="0" fontId="61" fillId="0" borderId="88" xfId="0" applyFont="1" applyBorder="1" applyAlignment="1" applyProtection="1">
      <x:alignment horizontal="left"/>
    </x:xf>
    <x:xf numFmtId="0" fontId="61" fillId="0" borderId="78" xfId="0" applyFont="1" applyBorder="1" applyAlignment="1" applyProtection="1">
      <x:alignment horizontal="left"/>
    </x:xf>
    <x:xf numFmtId="0" fontId="61" fillId="0" borderId="89" xfId="0" applyFont="1" applyBorder="1" applyAlignment="1" applyProtection="1">
      <x:alignment horizontal="left"/>
    </x:xf>
    <x:xf numFmtId="0" fontId="61" fillId="0" borderId="25" xfId="0" applyFont="1" applyBorder="1" applyAlignment="1" applyProtection="1">
      <x:alignment horizontal="center" vertical="center" wrapText="1"/>
    </x:xf>
    <x:xf numFmtId="0" fontId="83" fillId="0" borderId="92" xfId="0" applyFont="1" applyBorder="1" applyAlignment="1" applyProtection="1">
      <x:alignment horizontal="center" vertical="center" wrapText="1"/>
    </x:xf>
    <x:xf numFmtId="0" fontId="83" fillId="0" borderId="24" xfId="0" applyFont="1" applyBorder="1" applyAlignment="1" applyProtection="1">
      <x:alignment horizontal="center" vertical="center" wrapText="1"/>
    </x:xf>
    <x:xf numFmtId="0" fontId="6" fillId="0" borderId="92" xfId="0" applyFont="1" applyBorder="1" applyAlignment="1" applyProtection="1">
      <x:alignment horizontal="center" vertical="center" wrapText="1"/>
    </x:xf>
    <x:xf numFmtId="0" fontId="6" fillId="0" borderId="24" xfId="0" applyFont="1" applyBorder="1" applyAlignment="1" applyProtection="1">
      <x:alignment horizontal="center" vertical="center" wrapText="1"/>
    </x:xf>
    <x:xf numFmtId="223" fontId="12" fillId="0" borderId="0" xfId="0" applyNumberFormat="1" applyFont="1" applyBorder="1" applyAlignment="1" applyProtection="1">
      <x:alignment horizontal="center"/>
    </x:xf>
    <x:xf numFmtId="223" fontId="12" fillId="0" borderId="15" xfId="0" applyNumberFormat="1" applyFont="1" applyBorder="1" applyAlignment="1" applyProtection="1">
      <x:alignment horizontal="center"/>
    </x:xf>
    <x:xf numFmtId="0" fontId="39" fillId="0" borderId="0" xfId="0" applyFont="1" applyBorder="1" applyAlignment="1" applyProtection="1">
      <x:alignment horizontal="center"/>
    </x:xf>
    <x:xf numFmtId="12" fontId="39" fillId="0" borderId="0" xfId="0" applyNumberFormat="1" applyFont="1" applyBorder="1" applyAlignment="1" applyProtection="1">
      <x:alignment horizontal="center"/>
    </x:xf>
    <x:xf numFmtId="2" fontId="39" fillId="0" borderId="0" xfId="0" applyNumberFormat="1" applyFont="1" applyBorder="1" applyAlignment="1" applyProtection="1">
      <x:alignment horizontal="center"/>
    </x:xf>
    <x:xf numFmtId="0" fontId="7" fillId="36" borderId="19" xfId="0" applyFont="1" applyFill="1" applyBorder="1" applyAlignment="1" applyProtection="1">
      <x:alignment horizontal="center"/>
    </x:xf>
    <x:xf numFmtId="0" fontId="7" fillId="36" borderId="83" xfId="0" applyFont="1" applyFill="1" applyBorder="1" applyAlignment="1" applyProtection="1">
      <x:alignment horizontal="center"/>
    </x:xf>
    <x:xf numFmtId="0" fontId="7" fillId="0" borderId="18" xfId="0" applyFont="1" applyBorder="1" applyAlignment="1" applyProtection="1">
      <x:alignment horizontal="center" vertical="center" wrapText="1"/>
    </x:xf>
    <x:xf numFmtId="0" fontId="7" fillId="0" borderId="24" xfId="0" applyFont="1" applyBorder="1" applyAlignment="1" applyProtection="1">
      <x:alignment horizontal="center" vertical="center" wrapText="1"/>
    </x:xf>
    <x:xf numFmtId="0" fontId="7" fillId="0" borderId="12" xfId="0" applyFont="1" applyBorder="1" applyAlignment="1" applyProtection="1">
      <x:alignment horizontal="left"/>
    </x:xf>
    <x:xf numFmtId="0" fontId="7" fillId="0" borderId="15" xfId="0" applyFont="1" applyBorder="1" applyAlignment="1" applyProtection="1">
      <x:alignment horizontal="left"/>
    </x:xf>
    <x:xf numFmtId="0" fontId="7" fillId="36" borderId="19" xfId="0" applyFont="1" applyFill="1" applyBorder="1" applyAlignment="1" applyProtection="1">
      <x:alignment horizontal="center" vertical="center" wrapText="1"/>
    </x:xf>
    <x:xf numFmtId="0" fontId="7" fillId="36" borderId="83" xfId="0" applyFont="1" applyFill="1" applyBorder="1" applyAlignment="1" applyProtection="1">
      <x:alignment horizontal="center" vertical="center" wrapText="1"/>
    </x:xf>
    <x:xf numFmtId="0" fontId="7" fillId="36" borderId="21" xfId="0" applyFont="1" applyFill="1" applyBorder="1" applyAlignment="1" applyProtection="1">
      <x:alignment horizontal="center" vertical="center" wrapText="1"/>
    </x:xf>
    <x:xf numFmtId="0" fontId="7" fillId="36" borderId="40" xfId="0" applyFont="1" applyFill="1" applyBorder="1" applyAlignment="1" applyProtection="1">
      <x:alignment horizontal="center" vertical="center" wrapText="1"/>
    </x:xf>
    <x:xf numFmtId="0" fontId="70" fillId="0" borderId="0" xfId="0" applyFont="1" applyBorder="1" applyAlignment="1" applyProtection="1">
      <x:alignment horizontal="center"/>
    </x:xf>
    <x:xf numFmtId="0" fontId="7" fillId="0" borderId="14" xfId="0" applyFont="1" applyBorder="1" applyAlignment="1" applyProtection="1">
      <x:alignment horizontal="left"/>
    </x:xf>
    <x:xf numFmtId="0" fontId="7" fillId="0" borderId="13" xfId="0" applyFont="1" applyBorder="1" applyAlignment="1" applyProtection="1">
      <x:alignment horizontal="left"/>
    </x:xf>
    <x:xf numFmtId="0" fontId="7" fillId="0" borderId="37" xfId="0" applyFont="1" applyBorder="1" applyAlignment="1" applyProtection="1">
      <x:alignment horizontal="left"/>
    </x:xf>
    <x:xf numFmtId="0" fontId="7" fillId="0" borderId="38" xfId="0" applyFont="1" applyBorder="1" applyAlignment="1" applyProtection="1">
      <x:alignment horizontal="left"/>
    </x:xf>
    <x:xf numFmtId="0" fontId="7" fillId="0" borderId="43" xfId="0" applyFont="1" applyBorder="1" applyAlignment="1" applyProtection="1">
      <x:alignment horizontal="center" vertical="center" wrapText="1"/>
    </x:xf>
    <x:xf numFmtId="0" fontId="7" fillId="36" borderId="81" xfId="0" applyFont="1" applyFill="1" applyBorder="1" applyAlignment="1" applyProtection="1">
      <x:alignment horizontal="center" vertical="center" wrapText="1"/>
    </x:xf>
    <x:xf numFmtId="0" fontId="7" fillId="36" borderId="34" xfId="0" applyFont="1" applyFill="1" applyBorder="1" applyAlignment="1" applyProtection="1">
      <x:alignment horizontal="center" vertical="center" wrapText="1"/>
    </x:xf>
    <x:xf numFmtId="0" fontId="7" fillId="0" borderId="10" xfId="0" applyFont="1" applyBorder="1" applyAlignment="1" applyProtection="1">
      <x:alignment horizontal="left"/>
    </x:xf>
    <x:xf numFmtId="0" fontId="7" fillId="0" borderId="17" xfId="0" applyFont="1" applyBorder="1" applyAlignment="1" applyProtection="1">
      <x:alignment horizontal="left"/>
    </x:xf>
    <x:xf numFmtId="0" fontId="7" fillId="0" borderId="16" xfId="0" applyFont="1" applyBorder="1" applyAlignment="1" applyProtection="1">
      <x:alignment horizontal="left"/>
    </x:xf>
    <x:xf numFmtId="0" fontId="54" fillId="36" borderId="36" xfId="0" applyFont="1" applyFill="1" applyBorder="1" applyAlignment="1" applyProtection="1">
      <x:alignment horizontal="center" vertical="center" wrapText="1"/>
    </x:xf>
    <x:xf numFmtId="0" fontId="54" fillId="36" borderId="41" xfId="0" applyFont="1" applyFill="1" applyBorder="1" applyAlignment="1" applyProtection="1">
      <x:alignment horizontal="center" vertical="center" wrapText="1"/>
    </x:xf>
    <x:xf numFmtId="0" fontId="7" fillId="0" borderId="10" xfId="0" applyFont="1" applyBorder="1" applyAlignment="1" applyProtection="1">
      <x:alignment horizontal="left" vertical="center" wrapText="1"/>
    </x:xf>
    <x:xf numFmtId="0" fontId="7" fillId="0" borderId="17" xfId="0" applyFont="1" applyBorder="1" applyAlignment="1" applyProtection="1">
      <x:alignment horizontal="left" vertical="center" wrapText="1"/>
    </x:xf>
    <x:xf numFmtId="0" fontId="7" fillId="0" borderId="14" xfId="0" applyFont="1" applyBorder="1" applyAlignment="1" applyProtection="1">
      <x:alignment horizontal="left" vertical="center" wrapText="1"/>
    </x:xf>
    <x:xf numFmtId="0" fontId="7" fillId="0" borderId="13" xfId="0" applyFont="1" applyBorder="1" applyAlignment="1" applyProtection="1">
      <x:alignment horizontal="left" vertical="center" wrapText="1"/>
    </x:xf>
    <x:xf numFmtId="0" fontId="56" fillId="0" borderId="0" xfId="0" applyFont="1" applyBorder="1" applyAlignment="1" applyProtection="1">
      <x:alignment horizontal="left"/>
    </x:xf>
    <x:xf numFmtId="0" fontId="56" fillId="0" borderId="15" xfId="0" applyFont="1" applyBorder="1" applyAlignment="1" applyProtection="1">
      <x:alignment horizontal="left"/>
    </x:xf>
    <x:xf numFmtId="2" fontId="76" fillId="0" borderId="0" xfId="0" applyNumberFormat="1" applyFont="1" applyBorder="1" applyAlignment="1" applyProtection="1">
      <x:alignment horizontal="center"/>
    </x:xf>
    <x:xf numFmtId="0" fontId="7" fillId="36" borderId="18" xfId="0" applyFont="1" applyFill="1" applyBorder="1" applyAlignment="1" applyProtection="1">
      <x:alignment horizontal="center" vertical="center" wrapText="1"/>
    </x:xf>
    <x:xf numFmtId="0" fontId="12" fillId="0" borderId="0" xfId="0" applyFont="1" applyBorder="1" applyAlignment="1" applyProtection="1">
      <x:alignment horizontal="center"/>
    </x:xf>
    <x:xf numFmtId="0" fontId="12" fillId="0" borderId="15" xfId="0" applyFont="1" applyBorder="1" applyAlignment="1" applyProtection="1">
      <x:alignment horizontal="center"/>
    </x:xf>
    <x:xf numFmtId="0" fontId="7" fillId="0" borderId="24" xfId="0" applyFont="1" applyBorder="1" applyAlignment="1" applyProtection="1">
      <x:alignment horizontal="left"/>
    </x:xf>
    <x:xf numFmtId="0" fontId="7" fillId="36" borderId="82" xfId="0" applyFont="1" applyFill="1" applyBorder="1" applyAlignment="1" applyProtection="1">
      <x:alignment horizontal="center"/>
    </x:xf>
    <x:xf numFmtId="0" fontId="7" fillId="36" borderId="44" xfId="0" applyFont="1" applyFill="1" applyBorder="1" applyAlignment="1" applyProtection="1">
      <x:alignment horizontal="center"/>
    </x:xf>
    <x:xf numFmtId="0" fontId="12" fillId="0" borderId="0" xfId="0" applyFont="1" applyAlignment="1" applyProtection="1">
      <x:alignment horizontal="center"/>
    </x:xf>
    <x:xf numFmtId="2" fontId="0" fillId="35" borderId="37" xfId="0" applyNumberFormat="1" applyFill="1" applyBorder="1" applyAlignment="1" applyProtection="1">
      <x:alignment horizontal="center"/>
    </x:xf>
    <x:xf numFmtId="2" fontId="0" fillId="35" borderId="33" xfId="0" applyNumberFormat="1" applyFill="1" applyBorder="1" applyAlignment="1" applyProtection="1">
      <x:alignment horizontal="center"/>
    </x:xf>
    <x:xf numFmtId="2" fontId="0" fillId="35" borderId="38" xfId="0" applyNumberFormat="1" applyFill="1" applyBorder="1" applyAlignment="1" applyProtection="1">
      <x:alignment horizontal="center"/>
    </x:xf>
    <x:xf numFmtId="0" fontId="73" fillId="25" borderId="73" xfId="0" applyFont="1" applyFill="1" applyBorder="1" applyAlignment="1" applyProtection="1">
      <x:alignment horizontal="center"/>
    </x:xf>
    <x:xf numFmtId="0" fontId="73" fillId="25" borderId="23" xfId="0" applyFont="1" applyFill="1" applyBorder="1" applyAlignment="1" applyProtection="1">
      <x:alignment horizontal="center"/>
    </x:xf>
    <x:xf numFmtId="0" fontId="73" fillId="25" borderId="72" xfId="0" applyFont="1" applyFill="1" applyBorder="1" applyAlignment="1" applyProtection="1">
      <x:alignment horizontal="center"/>
    </x:xf>
    <x:xf numFmtId="0" fontId="39" fillId="0" borderId="0" xfId="0" applyFont="1" applyAlignment="1" applyProtection="1">
      <x:alignment horizontal="center"/>
    </x:xf>
    <x:xf numFmtId="12" fontId="39" fillId="0" borderId="0" xfId="0" applyNumberFormat="1" applyFont="1" applyAlignment="1" applyProtection="1">
      <x:alignment horizontal="center"/>
    </x:xf>
    <x:xf numFmtId="2" fontId="39" fillId="0" borderId="0" xfId="0" applyNumberFormat="1" applyFont="1" applyAlignment="1" applyProtection="1">
      <x:alignment horizontal="center"/>
    </x:xf>
    <x:xf numFmtId="12" fontId="69" fillId="34" borderId="37" xfId="0" applyNumberFormat="1" applyFont="1" applyFill="1" applyBorder="1" applyAlignment="1" applyProtection="1">
      <x:alignment horizontal="center" vertical="center" wrapText="1"/>
    </x:xf>
    <x:xf numFmtId="12" fontId="69" fillId="34" borderId="38" xfId="0" applyNumberFormat="1" applyFont="1" applyFill="1" applyBorder="1" applyAlignment="1" applyProtection="1">
      <x:alignment horizontal="center" vertical="center" wrapText="1"/>
    </x:xf>
    <x:xf numFmtId="1" fontId="12" fillId="0" borderId="0" xfId="0" applyNumberFormat="1" applyFont="1" applyAlignment="1" applyProtection="1">
      <x:alignment horizontal="center"/>
    </x:xf>
    <x:xf numFmtId="0" fontId="12" fillId="0" borderId="12" xfId="0" applyFont="1" applyBorder="1" applyAlignment="1" applyProtection="1">
      <x:alignment horizontal="center"/>
    </x:xf>
    <x:xf numFmtId="0" fontId="92" fillId="24" borderId="0" xfId="0" applyFont="1" applyFill="1" applyBorder="1" applyAlignment="1" applyProtection="1">
      <x:alignment horizontal="center"/>
    </x:xf>
    <x:xf numFmtId="0" fontId="33" fillId="0" borderId="0" xfId="0" applyFont="1" applyAlignment="1" applyProtection="1">
      <x:alignment horizontal="center" vertical="center" wrapText="1"/>
    </x:xf>
    <x:xf numFmtId="0" fontId="0" fillId="0" borderId="0" xfId="0" applyAlignment="1" applyProtection="1">
      <x:alignment horizontal="center"/>
    </x:xf>
    <x:xf numFmtId="2" fontId="0" fillId="29" borderId="37" xfId="0" applyNumberFormat="1" applyFill="1" applyBorder="1" applyAlignment="1" applyProtection="1">
      <x:alignment horizontal="center"/>
    </x:xf>
    <x:xf numFmtId="0" fontId="0" fillId="29" borderId="33" xfId="0" applyFill="1" applyBorder="1" applyAlignment="1" applyProtection="1">
      <x:alignment horizontal="center"/>
    </x:xf>
    <x:xf numFmtId="0" fontId="0" fillId="29" borderId="38" xfId="0" applyFill="1" applyBorder="1" applyAlignment="1" applyProtection="1">
      <x:alignment horizontal="center"/>
    </x:xf>
    <x:xf numFmtId="0" fontId="0" fillId="29" borderId="37" xfId="0" applyFill="1" applyBorder="1" applyAlignment="1" applyProtection="1">
      <x:alignment horizontal="center"/>
    </x:xf>
    <x:xf numFmtId="0" fontId="0" fillId="0" borderId="37" xfId="0" applyBorder="1" applyAlignment="1" applyProtection="1">
      <x:alignment horizontal="center"/>
    </x:xf>
    <x:xf numFmtId="0" fontId="0" fillId="0" borderId="38" xfId="0" applyBorder="1" applyAlignment="1" applyProtection="1">
      <x:alignment horizontal="center"/>
    </x:xf>
    <x:xf numFmtId="12" fontId="0" fillId="0" borderId="33" xfId="0" applyNumberFormat="1" applyBorder="1" applyAlignment="1" applyProtection="1">
      <x:alignment horizontal="center"/>
    </x:xf>
    <x:xf numFmtId="2" fontId="69" fillId="34" borderId="16" xfId="0" applyNumberFormat="1" applyFont="1" applyFill="1" applyBorder="1" applyAlignment="1" applyProtection="1">
      <x:alignment horizontal="center" vertical="center" wrapText="1"/>
    </x:xf>
    <x:xf numFmtId="2" fontId="0" fillId="0" borderId="9" xfId="0" applyNumberFormat="1" applyBorder="1" applyAlignment="1" applyProtection="1">
      <x:alignment horizontal="center"/>
    </x:xf>
    <x:xf numFmtId="0" fontId="0" fillId="0" borderId="9" xfId="0" applyBorder="1" applyAlignment="1" applyProtection="1">
      <x:alignment horizontal="center"/>
    </x:xf>
    <x:xf numFmtId="0" fontId="0" fillId="0" borderId="0" xfId="0" applyAlignment="1" applyProtection="1">
      <x:alignment horizontal="center" vertical="center" wrapText="1"/>
    </x:xf>
    <x:xf numFmtId="2" fontId="0" fillId="0" borderId="0" xfId="0" applyNumberFormat="1" applyAlignment="1" applyProtection="1">
      <x:alignment horizontal="center"/>
    </x:xf>
    <x:xf numFmtId="0" fontId="69" fillId="34" borderId="16" xfId="0" applyFont="1" applyFill="1" applyBorder="1" applyAlignment="1" applyProtection="1">
      <x:alignment horizontal="center" vertical="center" wrapText="1"/>
    </x:xf>
    <x:xf numFmtId="0" fontId="0" fillId="0" borderId="33" xfId="0" applyBorder="1" applyAlignment="1" applyProtection="1">
      <x:alignment horizontal="center"/>
    </x:xf>
    <x:xf numFmtId="2" fontId="1" fillId="29" borderId="37" xfId="0" applyNumberFormat="1" applyFont="1" applyFill="1" applyBorder="1" applyAlignment="1" applyProtection="1">
      <x:alignment horizontal="center"/>
    </x:xf>
    <x:xf numFmtId="2" fontId="1" fillId="29" borderId="33" xfId="0" applyNumberFormat="1" applyFont="1" applyFill="1" applyBorder="1" applyAlignment="1" applyProtection="1">
      <x:alignment horizontal="center"/>
    </x:xf>
    <x:xf numFmtId="2" fontId="1" fillId="29" borderId="38" xfId="0" applyNumberFormat="1" applyFont="1" applyFill="1" applyBorder="1" applyAlignment="1" applyProtection="1">
      <x:alignment horizontal="center"/>
    </x:xf>
    <x:xf numFmtId="2" fontId="12" fillId="0" borderId="0" xfId="0" applyNumberFormat="1" applyFont="1" applyAlignment="1" applyProtection="1">
      <x:alignment horizontal="center"/>
    </x:xf>
    <x:xf numFmtId="2" fontId="50" fillId="0" borderId="0" xfId="0" applyNumberFormat="1" applyFont="1" applyAlignment="1" applyProtection="1">
      <x:alignment horizontal="center"/>
    </x:xf>
    <x:xf numFmtId="2" fontId="67" fillId="0" borderId="0" xfId="0" applyNumberFormat="1" applyFont="1" applyAlignment="1" applyProtection="1">
      <x:alignment horizontal="left"/>
    </x:xf>
    <x:xf numFmtId="0" fontId="7" fillId="0" borderId="0" xfId="0" applyFont="1" applyAlignment="1" applyProtection="1">
      <x:alignment horizontal="center"/>
    </x:xf>
    <x:xf numFmtId="218" fontId="61" fillId="0" borderId="37" xfId="0" applyNumberFormat="1" applyFont="1" applyFill="1" applyBorder="1" applyAlignment="1" applyProtection="1">
      <x:alignment horizontal="center"/>
    </x:xf>
    <x:xf numFmtId="218" fontId="61" fillId="0" borderId="33" xfId="0" applyNumberFormat="1" applyFont="1" applyFill="1" applyBorder="1" applyAlignment="1" applyProtection="1">
      <x:alignment horizontal="center"/>
    </x:xf>
    <x:xf numFmtId="218" fontId="61" fillId="0" borderId="38" xfId="0" applyNumberFormat="1" applyFont="1" applyFill="1" applyBorder="1" applyAlignment="1" applyProtection="1">
      <x:alignment horizontal="center"/>
    </x:xf>
    <x:xf numFmtId="2" fontId="7" fillId="0" borderId="0" xfId="0" applyNumberFormat="1" applyFont="1" applyAlignment="1" applyProtection="1">
      <x:alignment horizontal="center"/>
    </x:xf>
    <x:xf numFmtId="3" fontId="12" fillId="0" borderId="9" xfId="0" applyNumberFormat="1" applyFont="1" applyBorder="1" applyAlignment="1" applyProtection="1">
      <x:alignment horizontal="center"/>
    </x:xf>
    <x:xf numFmtId="0" fontId="12" fillId="0" borderId="9" xfId="0" applyFont="1" applyBorder="1" applyAlignment="1" applyProtection="1">
      <x:alignment horizontal="center"/>
    </x:xf>
    <x:xf numFmtId="3" fontId="7" fillId="0" borderId="0" xfId="0" applyNumberFormat="1" applyFont="1" applyAlignment="1" applyProtection="1">
      <x:alignment horizontal="center"/>
    </x:xf>
    <x:xf numFmtId="0" fontId="12" fillId="0" borderId="11" xfId="0" applyFont="1" applyBorder="1" applyAlignment="1" applyProtection="1">
      <x:alignment horizontal="center"/>
    </x:xf>
    <x:xf numFmtId="1" fontId="12" fillId="0" borderId="11" xfId="0" applyNumberFormat="1" applyFont="1" applyBorder="1" applyAlignment="1" applyProtection="1">
      <x:alignment horizontal="center"/>
    </x:xf>
    <x:xf numFmtId="199" fontId="7" fillId="0" borderId="0" xfId="0" applyNumberFormat="1" applyFont="1" applyAlignment="1" applyProtection="1">
      <x:alignment horizontal="center"/>
    </x:xf>
    <x:xf numFmtId="218" fontId="0" fillId="0" borderId="0" xfId="0" applyNumberFormat="1" applyAlignment="1" applyProtection="1">
      <x:alignment horizontal="center"/>
    </x:xf>
    <x:xf numFmtId="1" fontId="0" fillId="0" borderId="0" xfId="0" applyNumberFormat="1" applyAlignment="1" applyProtection="1">
      <x:alignment horizontal="center"/>
    </x:xf>
    <x:xf numFmtId="2" fontId="12" fillId="0" borderId="37" xfId="0" applyNumberFormat="1" applyFont="1" applyBorder="1" applyAlignment="1" applyProtection="1">
      <x:alignment horizontal="center"/>
    </x:xf>
    <x:xf numFmtId="2" fontId="12" fillId="0" borderId="33" xfId="0" applyNumberFormat="1" applyFont="1" applyBorder="1" applyAlignment="1" applyProtection="1">
      <x:alignment horizontal="center"/>
    </x:xf>
    <x:xf numFmtId="2" fontId="12" fillId="0" borderId="38" xfId="0" applyNumberFormat="1" applyFont="1" applyBorder="1" applyAlignment="1" applyProtection="1">
      <x:alignment horizontal="center"/>
    </x:xf>
    <x:xf numFmtId="0" fontId="57" fillId="0" borderId="37" xfId="0" applyFont="1" applyBorder="1" applyAlignment="1" applyProtection="1">
      <x:alignment horizontal="center"/>
    </x:xf>
    <x:xf numFmtId="0" fontId="57" fillId="0" borderId="38" xfId="0" applyFont="1" applyBorder="1" applyAlignment="1" applyProtection="1">
      <x:alignment horizontal="center"/>
    </x:xf>
    <x:xf numFmtId="12" fontId="12" fillId="0" borderId="0" xfId="0" applyNumberFormat="1" applyFont="1" applyAlignment="1" applyProtection="1">
      <x:alignment horizontal="center"/>
    </x:xf>
    <x:xf numFmtId="201" fontId="12" fillId="30" borderId="37" xfId="0" applyNumberFormat="1" applyFont="1" applyFill="1" applyBorder="1" applyAlignment="1" applyProtection="1">
      <x:alignment horizontal="center"/>
    </x:xf>
    <x:xf numFmtId="201" fontId="12" fillId="30" borderId="38" xfId="0" applyNumberFormat="1" applyFont="1" applyFill="1" applyBorder="1" applyAlignment="1" applyProtection="1">
      <x:alignment horizontal="center"/>
    </x:xf>
    <x:xf numFmtId="201" fontId="12" fillId="0" borderId="0" xfId="0" applyNumberFormat="1" applyFont="1" applyAlignment="1" applyProtection="1">
      <x:alignment horizontal="center"/>
    </x:xf>
    <x:xf numFmtId="0" fontId="33" fillId="0" borderId="0" xfId="0" applyFont="1" applyAlignment="1" applyProtection="1">
      <x:alignment horizontal="center"/>
    </x:xf>
    <x:xf numFmtId="0" fontId="12" fillId="30" borderId="37" xfId="0" applyFont="1" applyFill="1" applyBorder="1" applyAlignment="1" applyProtection="1">
      <x:alignment horizontal="center"/>
    </x:xf>
    <x:xf numFmtId="0" fontId="12" fillId="30" borderId="38" xfId="0" applyFont="1" applyFill="1" applyBorder="1" applyAlignment="1" applyProtection="1">
      <x:alignment horizontal="center"/>
    </x:xf>
    <x:xf numFmtId="2" fontId="12" fillId="30" borderId="37" xfId="0" applyNumberFormat="1" applyFont="1" applyFill="1" applyBorder="1" applyAlignment="1" applyProtection="1">
      <x:alignment horizontal="center"/>
    </x:xf>
    <x:xf numFmtId="2" fontId="12" fillId="30" borderId="38" xfId="0" applyNumberFormat="1" applyFont="1" applyFill="1" applyBorder="1" applyAlignment="1" applyProtection="1">
      <x:alignment horizontal="center"/>
    </x:xf>
    <x:xf numFmtId="0" fontId="12" fillId="0" borderId="0" xfId="0" applyFont="1" applyAlignment="1" applyProtection="1">
      <x:alignment horizontal="right"/>
    </x:xf>
    <x:xf numFmtId="201" fontId="39" fillId="0" borderId="0" xfId="0" applyNumberFormat="1" applyFont="1" applyAlignment="1" applyProtection="1">
      <x:alignment horizontal="center"/>
    </x:xf>
    <x:xf numFmtId="0" fontId="0" fillId="0" borderId="0" xfId="0" applyProtection="1"/>
    <x:xf numFmtId="0" fontId="8" fillId="0" borderId="0" xfId="0" applyFont="1" applyAlignment="1" applyProtection="1">
      <x:alignment horizontal="center"/>
    </x:xf>
    <x:xf numFmtId="0" fontId="107" fillId="40" borderId="0" xfId="0" applyFont="1" applyFill="1" applyAlignment="1" applyProtection="1">
      <x:alignment horizontal="center"/>
    </x:xf>
    <x:xf numFmtId="201" fontId="0" fillId="35" borderId="37" xfId="0" applyNumberFormat="1" applyFill="1" applyBorder="1" applyAlignment="1" applyProtection="1">
      <x:alignment horizontal="center"/>
    </x:xf>
    <x:xf numFmtId="201" fontId="0" fillId="35" borderId="33" xfId="0" applyNumberFormat="1" applyFill="1" applyBorder="1" applyAlignment="1" applyProtection="1">
      <x:alignment horizontal="center"/>
    </x:xf>
    <x:xf numFmtId="201" fontId="0" fillId="35" borderId="38" xfId="0" applyNumberFormat="1" applyFill="1" applyBorder="1" applyAlignment="1" applyProtection="1">
      <x:alignment horizontal="center"/>
    </x:xf>
    <x:xf numFmtId="196" fontId="12" fillId="0" borderId="0" xfId="0" applyNumberFormat="1" applyFont="1" applyAlignment="1" applyProtection="1">
      <x:alignment horizontal="center" vertical="center" wrapText="1"/>
    </x:xf>
    <x:xf numFmtId="2" fontId="12" fillId="0" borderId="0" xfId="0" applyNumberFormat="1" applyFont="1" applyAlignment="1" applyProtection="1">
      <x:alignment horizontal="center" vertical="center" wrapText="1"/>
    </x:xf>
    <x:xf numFmtId="0" fontId="68" fillId="0" borderId="0" xfId="0" applyFont="1" applyAlignment="1" applyProtection="1">
      <x:alignment horizontal="center"/>
    </x:xf>
    <x:xf numFmtId="218" fontId="12" fillId="0" borderId="0" xfId="0" applyNumberFormat="1" applyFont="1" applyAlignment="1" applyProtection="1">
      <x:alignment horizontal="center"/>
    </x:xf>
    <x:xf numFmtId="1" fontId="68" fillId="0" borderId="9" xfId="0" applyNumberFormat="1" applyFont="1" applyBorder="1" applyAlignment="1" applyProtection="1">
      <x:alignment horizontal="center"/>
    </x:xf>
    <x:xf numFmtId="0" fontId="68" fillId="0" borderId="9" xfId="0" applyFont="1" applyBorder="1" applyAlignment="1" applyProtection="1">
      <x:alignment horizontal="center"/>
    </x:xf>
    <x:xf numFmtId="1" fontId="12" fillId="0" borderId="0" xfId="0" applyNumberFormat="1" applyFont="1" applyAlignment="1" applyProtection="1">
      <x:alignment horizontal="center" vertical="center" wrapText="1"/>
    </x:xf>
    <x:xf numFmtId="2" fontId="98" fillId="0" borderId="0" xfId="0" applyNumberFormat="1" applyFont="1" applyAlignment="1" applyProtection="1">
      <x:alignment horizontal="left"/>
    </x:xf>
    <x:xf numFmtId="0" fontId="102" fillId="0" borderId="0" xfId="0" applyFont="1" applyAlignment="1" applyProtection="1">
      <x:alignment horizontal="center"/>
    </x:xf>
    <x:xf numFmtId="2" fontId="102" fillId="0" borderId="0" xfId="0" applyNumberFormat="1" applyFont="1" applyAlignment="1" applyProtection="1">
      <x:alignment horizontal="center"/>
    </x:xf>
    <x:xf numFmtId="201" fontId="69" fillId="34" borderId="16" xfId="0" applyNumberFormat="1" applyFont="1" applyFill="1" applyBorder="1" applyAlignment="1" applyProtection="1">
      <x:alignment horizontal="center" vertical="center" wrapText="1"/>
    </x:xf>
    <x:xf numFmtId="2" fontId="0" fillId="0" borderId="33" xfId="0" applyNumberFormat="1" applyBorder="1" applyAlignment="1" applyProtection="1">
      <x:alignment horizontal="center"/>
    </x:xf>
    <x:xf numFmtId="3" fontId="12" fillId="0" borderId="0" xfId="0" applyNumberFormat="1" applyFont="1" applyAlignment="1" applyProtection="1">
      <x:alignment horizontal="center"/>
    </x:xf>
    <x:xf numFmtId="0" fontId="12" fillId="0" borderId="10" xfId="0" applyFont="1" applyBorder="1" applyAlignment="1" applyProtection="1">
      <x:alignment horizontal="center" vertical="center" wrapText="1"/>
    </x:xf>
    <x:xf numFmtId="0" fontId="12" fillId="0" borderId="17" xfId="0" applyFont="1" applyBorder="1" applyAlignment="1" applyProtection="1">
      <x:alignment horizontal="center" vertical="center" wrapText="1"/>
    </x:xf>
    <x:xf numFmtId="0" fontId="12" fillId="0" borderId="14" xfId="0" applyFont="1" applyBorder="1" applyAlignment="1" applyProtection="1">
      <x:alignment horizontal="center" vertical="center" wrapText="1"/>
    </x:xf>
    <x:xf numFmtId="0" fontId="12" fillId="0" borderId="13" xfId="0" applyFont="1" applyBorder="1" applyAlignment="1" applyProtection="1">
      <x:alignment horizontal="center" vertical="center" wrapText="1"/>
    </x:xf>
    <x:xf numFmtId="0" fontId="12" fillId="0" borderId="11" xfId="0" applyFont="1" applyBorder="1" applyAlignment="1" applyProtection="1">
      <x:alignment horizontal="center" vertical="center" wrapText="1"/>
    </x:xf>
    <x:xf numFmtId="0" fontId="12" fillId="0" borderId="9" xfId="0" applyFont="1" applyBorder="1" applyAlignment="1" applyProtection="1">
      <x:alignment horizontal="center" vertical="center" wrapText="1"/>
    </x:xf>
    <x:xf numFmtId="0" fontId="12" fillId="0" borderId="33" xfId="0" applyFont="1" applyBorder="1" applyAlignment="1" applyProtection="1">
      <x:alignment horizontal="center"/>
    </x:xf>
    <x:xf numFmtId="0" fontId="12" fillId="0" borderId="38" xfId="0" applyFont="1" applyBorder="1" applyAlignment="1" applyProtection="1">
      <x:alignment horizontal="center"/>
    </x:xf>
    <x:xf numFmtId="0" fontId="64" fillId="0" borderId="10" xfId="0" applyFont="1" applyBorder="1" applyAlignment="1" applyProtection="1">
      <x:alignment horizontal="center" vertical="center" wrapText="1"/>
    </x:xf>
    <x:xf numFmtId="0" fontId="64" fillId="0" borderId="17" xfId="0" applyFont="1" applyBorder="1" applyAlignment="1" applyProtection="1">
      <x:alignment horizontal="center" vertical="center" wrapText="1"/>
    </x:xf>
    <x:xf numFmtId="0" fontId="64" fillId="0" borderId="14" xfId="0" applyFont="1" applyBorder="1" applyAlignment="1" applyProtection="1">
      <x:alignment horizontal="center" vertical="center" wrapText="1"/>
    </x:xf>
    <x:xf numFmtId="0" fontId="64" fillId="0" borderId="13" xfId="0" applyFont="1" applyBorder="1" applyAlignment="1" applyProtection="1">
      <x:alignment horizontal="center" vertical="center" wrapText="1"/>
    </x:xf>
    <x:xf numFmtId="4" fontId="12" fillId="0" borderId="9" xfId="0" applyNumberFormat="1" applyFont="1" applyBorder="1" applyAlignment="1" applyProtection="1">
      <x:alignment horizontal="center"/>
    </x:xf>
    <x:xf numFmtId="4" fontId="12" fillId="0" borderId="0" xfId="0" applyNumberFormat="1" applyFont="1" applyFill="1" applyAlignment="1" applyProtection="1">
      <x:alignment horizontal="center"/>
    </x:xf>
    <x:xf numFmtId="0" fontId="12" fillId="0" borderId="0" xfId="0" applyFont="1" applyFill="1" applyAlignment="1" applyProtection="1">
      <x:alignment horizontal="center"/>
    </x:xf>
    <x:xf numFmtId="2" fontId="12" fillId="0" borderId="0" xfId="0" applyNumberFormat="1" applyFont="1" applyFill="1" applyAlignment="1" applyProtection="1">
      <x:alignment horizontal="center"/>
    </x:xf>
    <x:xf numFmtId="203" fontId="12" fillId="0" borderId="0" xfId="0" applyNumberFormat="1" applyFont="1" applyAlignment="1" applyProtection="1">
      <x:alignment horizontal="center"/>
    </x:xf>
    <x:xf numFmtId="3" fontId="7" fillId="0" borderId="0" xfId="0" applyNumberFormat="1" applyFont="1" applyFill="1" applyAlignment="1" applyProtection="1">
      <x:alignment horizontal="center"/>
    </x:xf>
    <x:xf numFmtId="2" fontId="7" fillId="0" borderId="0" xfId="0" applyNumberFormat="1" applyFont="1" applyFill="1" applyAlignment="1" applyProtection="1">
      <x:alignment horizontal="left"/>
    </x:xf>
    <x:xf numFmtId="0" fontId="7" fillId="0" borderId="0" xfId="0" applyFont="1" applyFill="1" applyAlignment="1" applyProtection="1">
      <x:alignment horizontal="left"/>
    </x:xf>
    <x:xf numFmtId="2" fontId="12" fillId="0" borderId="9" xfId="0" applyNumberFormat="1" applyFont="1" applyBorder="1" applyAlignment="1" applyProtection="1">
      <x:alignment horizontal="center"/>
    </x:xf>
    <x:xf numFmtId="2" fontId="12" fillId="0" borderId="0" xfId="0" applyNumberFormat="1" applyFont="1" applyAlignment="1" applyProtection="1">
      <x:alignment horizontal="right"/>
    </x:xf>
    <x:xf numFmtId="2" fontId="7" fillId="0" borderId="70" xfId="0" applyNumberFormat="1" applyFont="1" applyBorder="1" applyAlignment="1" applyProtection="1">
      <x:alignment horizontal="center"/>
    </x:xf>
    <x:xf numFmtId="0" fontId="7" fillId="0" borderId="70" xfId="0" applyFont="1" applyBorder="1" applyAlignment="1" applyProtection="1">
      <x:alignment horizontal="center"/>
    </x:xf>
    <x:xf numFmtId="0" fontId="61" fillId="0" borderId="0" xfId="0" applyFont="1" applyBorder="1" applyAlignment="1" applyProtection="1">
      <x:alignment horizontal="center"/>
    </x:xf>
    <x:xf numFmtId="2" fontId="12" fillId="1" borderId="0" xfId="0" applyNumberFormat="1" applyFont="1" applyFill="1" applyAlignment="1" applyProtection="1">
      <x:alignment horizontal="center"/>
    </x:xf>
    <x:xf numFmtId="0" fontId="12" fillId="1" borderId="0" xfId="0" applyFont="1" applyFill="1" applyAlignment="1" applyProtection="1">
      <x:alignment horizontal="center"/>
    </x:xf>
    <x:xf numFmtId="2" fontId="7" fillId="0" borderId="0" xfId="0" applyNumberFormat="1" applyFont="1" applyBorder="1" applyAlignment="1" applyProtection="1">
      <x:alignment horizontal="right"/>
    </x:xf>
    <x:xf numFmtId="0" fontId="7" fillId="0" borderId="0" xfId="0" applyFont="1" applyBorder="1" applyAlignment="1" applyProtection="1">
      <x:alignment horizontal="right"/>
    </x:xf>
    <x:xf numFmtId="0" fontId="12" fillId="0" borderId="0" xfId="0" applyFont="1" applyBorder="1" applyAlignment="1" applyProtection="1">
      <x:alignment horizontal="left"/>
    </x:xf>
    <x:xf numFmtId="2" fontId="7" fillId="0" borderId="0" xfId="0" applyNumberFormat="1" applyFont="1" applyBorder="1" applyAlignment="1" applyProtection="1">
      <x:alignment horizontal="center"/>
    </x:xf>
    <x:xf numFmtId="2" fontId="7" fillId="0" borderId="0" xfId="0" applyNumberFormat="1" applyFont="1" applyAlignment="1" applyProtection="1">
      <x:alignment horizontal="right"/>
    </x:xf>
    <x:xf numFmtId="0" fontId="7" fillId="0" borderId="0" xfId="0" applyFont="1" applyAlignment="1" applyProtection="1">
      <x:alignment horizontal="right"/>
    </x:xf>
    <x:xf numFmtId="0" fontId="57" fillId="0" borderId="0" xfId="0" applyFont="1" applyAlignment="1" applyProtection="1">
      <x:alignment horizontal="center"/>
    </x:xf>
    <x:xf numFmtId="4" fontId="12" fillId="0" borderId="9" xfId="0" applyNumberFormat="1" applyFont="1" applyBorder="1" applyAlignment="1" applyProtection="1">
      <x:alignment horizontal="center" vertical="center" wrapText="1"/>
    </x:xf>
    <x:xf numFmtId="0" fontId="12" fillId="0" borderId="0" xfId="0" applyFont="1" applyAlignment="1" applyProtection="1">
      <x:alignment horizontal="left"/>
    </x:xf>
    <x:xf numFmtId="2" fontId="8" fillId="30" borderId="16" xfId="0" applyNumberFormat="1" applyFont="1" applyFill="1" applyBorder="1" applyAlignment="1" applyProtection="1">
      <x:alignment horizontal="center"/>
    </x:xf>
    <x:xf numFmtId="0" fontId="6" fillId="30" borderId="37" xfId="0" applyFont="1" applyFill="1" applyBorder="1" applyAlignment="1" applyProtection="1">
      <x:alignment horizontal="center"/>
    </x:xf>
    <x:xf numFmtId="0" fontId="6" fillId="30" borderId="33" xfId="0" applyFont="1" applyFill="1" applyBorder="1" applyAlignment="1" applyProtection="1">
      <x:alignment horizontal="center"/>
    </x:xf>
    <x:xf numFmtId="0" fontId="6" fillId="30" borderId="38" xfId="0" applyFont="1" applyFill="1" applyBorder="1" applyAlignment="1" applyProtection="1">
      <x:alignment horizontal="center"/>
    </x:xf>
    <x:xf numFmtId="0" fontId="7" fillId="0" borderId="16" xfId="0" applyFont="1" applyBorder="1" applyAlignment="1" applyProtection="1">
      <x:alignment horizontal="center"/>
    </x:xf>
    <x:xf numFmtId="2" fontId="12" fillId="30" borderId="16" xfId="0" applyNumberFormat="1" applyFont="1" applyFill="1" applyBorder="1" applyAlignment="1" applyProtection="1">
      <x:alignment horizontal="center"/>
    </x:xf>
    <x:xf numFmtId="4" fontId="12" fillId="0" borderId="0" xfId="0" applyNumberFormat="1" applyFont="1" applyAlignment="1" applyProtection="1">
      <x:alignment horizontal="center" vertical="center" wrapText="1"/>
    </x:xf>
    <x:xf numFmtId="4" fontId="7" fillId="0" borderId="0" xfId="0" applyNumberFormat="1" applyFont="1" applyAlignment="1" applyProtection="1">
      <x:alignment horizontal="center"/>
    </x:xf>
    <x:xf numFmtId="2" fontId="12" fillId="0" borderId="9" xfId="0" applyNumberFormat="1" applyFont="1" applyBorder="1" applyAlignment="1" applyProtection="1">
      <x:alignment horizontal="center" vertical="center" wrapText="1"/>
    </x:xf>
    <x:xf numFmtId="0" fontId="12" fillId="0" borderId="51" xfId="0" applyFont="1" applyBorder="1" applyAlignment="1" applyProtection="1">
      <x:alignment horizontal="center"/>
    </x:xf>
    <x:xf numFmtId="2" fontId="7" fillId="0" borderId="11" xfId="0" applyNumberFormat="1" applyFont="1" applyBorder="1" applyAlignment="1" applyProtection="1">
      <x:alignment horizontal="center"/>
    </x:xf>
    <x:xf numFmtId="0" fontId="7" fillId="0" borderId="11" xfId="0" applyFont="1" applyBorder="1" applyAlignment="1" applyProtection="1">
      <x:alignment horizontal="center"/>
    </x:xf>
    <x:xf numFmtId="2" fontId="7" fillId="0" borderId="0" xfId="0" applyNumberFormat="1" applyFont="1" applyAlignment="1" applyProtection="1">
      <x:alignment horizontal="left"/>
    </x:xf>
    <x:xf numFmtId="0" fontId="7" fillId="0" borderId="0" xfId="0" applyFont="1" applyAlignment="1" applyProtection="1">
      <x:alignment horizontal="left"/>
    </x:xf>
    <x:xf numFmtId="2" fontId="7" fillId="0" borderId="12" xfId="0" applyNumberFormat="1" applyFont="1" applyBorder="1" applyAlignment="1" applyProtection="1">
      <x:alignment horizontal="center"/>
    </x:xf>
    <x:xf numFmtId="0" fontId="7" fillId="0" borderId="0" xfId="0" applyFont="1" applyBorder="1" applyAlignment="1" applyProtection="1">
      <x:alignment horizontal="center"/>
    </x:xf>
    <x:xf numFmtId="0" fontId="7" fillId="0" borderId="59" xfId="0" applyFont="1" applyBorder="1" applyAlignment="1" applyProtection="1">
      <x:alignment horizontal="center"/>
    </x:xf>
    <x:xf numFmtId="2" fontId="42" fillId="0" borderId="9" xfId="0" applyNumberFormat="1" applyFont="1" applyBorder="1" applyAlignment="1" applyProtection="1">
      <x:alignment horizontal="center"/>
    </x:xf>
    <x:xf numFmtId="0" fontId="42" fillId="0" borderId="9" xfId="0" applyFont="1" applyBorder="1" applyAlignment="1" applyProtection="1">
      <x:alignment horizontal="center"/>
    </x:xf>
    <x:xf numFmtId="0" fontId="42" fillId="0" borderId="13" xfId="0" applyFont="1" applyBorder="1" applyAlignment="1" applyProtection="1">
      <x:alignment horizontal="center"/>
    </x:xf>
    <x:xf numFmtId="2" fontId="42" fillId="0" borderId="12" xfId="0" applyNumberFormat="1" applyFont="1" applyBorder="1" applyAlignment="1" applyProtection="1">
      <x:alignment horizontal="center"/>
    </x:xf>
    <x:xf numFmtId="0" fontId="42" fillId="0" borderId="0" xfId="0" applyFont="1" applyBorder="1" applyAlignment="1" applyProtection="1">
      <x:alignment horizontal="center"/>
    </x:xf>
    <x:xf numFmtId="0" fontId="42" fillId="0" borderId="59" xfId="0" applyFont="1" applyBorder="1" applyAlignment="1" applyProtection="1">
      <x:alignment horizontal="center"/>
    </x:xf>
    <x:xf numFmtId="3" fontId="7" fillId="0" borderId="9" xfId="0" applyNumberFormat="1" applyFont="1" applyBorder="1" applyAlignment="1" applyProtection="1">
      <x:alignment horizontal="center"/>
    </x:xf>
    <x:xf numFmtId="0" fontId="7" fillId="0" borderId="9" xfId="0" applyFont="1" applyBorder="1" applyAlignment="1" applyProtection="1">
      <x:alignment horizontal="center"/>
    </x:xf>
    <x:xf numFmtId="3" fontId="7" fillId="0" borderId="55" xfId="0" applyNumberFormat="1" applyFont="1" applyBorder="1" applyAlignment="1" applyProtection="1">
      <x:alignment horizontal="center"/>
    </x:xf>
    <x:xf numFmtId="3" fontId="7" fillId="0" borderId="0" xfId="0" applyNumberFormat="1" applyFont="1" applyBorder="1" applyAlignment="1" applyProtection="1">
      <x:alignment horizontal="center"/>
    </x:xf>
    <x:xf numFmtId="201" fontId="12" fillId="0" borderId="9" xfId="0" applyNumberFormat="1" applyFont="1" applyBorder="1" applyAlignment="1" applyProtection="1">
      <x:alignment horizontal="center" vertical="center" wrapText="1"/>
    </x:xf>
    <x:xf numFmtId="2" fontId="7" fillId="0" borderId="55" xfId="0" applyNumberFormat="1" applyFont="1" applyBorder="1" applyAlignment="1" applyProtection="1">
      <x:alignment horizontal="center"/>
    </x:xf>
    <x:xf numFmtId="201" fontId="12" fillId="0" borderId="9" xfId="0" applyNumberFormat="1" applyFont="1" applyBorder="1" applyAlignment="1" applyProtection="1">
      <x:alignment horizontal="center"/>
    </x:xf>
    <x:xf numFmtId="201" fontId="12" fillId="0" borderId="33" xfId="0" applyNumberFormat="1" applyFont="1" applyBorder="1" applyAlignment="1" applyProtection="1">
      <x:alignment horizontal="center"/>
    </x:xf>
    <x:xf numFmtId="201" fontId="12" fillId="0" borderId="0" xfId="0" applyNumberFormat="1" applyFont="1" applyAlignment="1" applyProtection="1">
      <x:alignment horizontal="center" vertical="center" wrapText="1"/>
    </x:xf>
    <x:xf numFmtId="0" fontId="53" fillId="0" borderId="0" xfId="0" applyFont="1" applyAlignment="1" applyProtection="1">
      <x:alignment horizontal="center" vertical="center" wrapText="1"/>
    </x:xf>
    <x:xf numFmtId="0" fontId="33" fillId="1" borderId="0" xfId="0" applyFont="1" applyFill="1" applyAlignment="1" applyProtection="1">
      <x:alignment horizontal="center"/>
    </x:xf>
    <x:xf numFmtId="2" fontId="12" fillId="0" borderId="9" xfId="0" applyNumberFormat="1" applyFont="1" applyBorder="1" applyAlignment="1" applyProtection="1">
      <x:alignment horizontal="left"/>
    </x:xf>
    <x:xf numFmtId="3" fontId="12" fillId="0" borderId="11" xfId="0" applyNumberFormat="1" applyFont="1" applyBorder="1" applyAlignment="1" applyProtection="1">
      <x:alignment horizontal="center"/>
    </x:xf>
    <x:xf numFmtId="2" fontId="8" fillId="0" borderId="33" xfId="0" applyNumberFormat="1" applyFont="1" applyBorder="1" applyAlignment="1" applyProtection="1">
      <x:alignment horizontal="center"/>
    </x:xf>
    <x:xf numFmtId="0" fontId="8" fillId="0" borderId="33" xfId="0" applyFont="1" applyBorder="1" applyAlignment="1" applyProtection="1">
      <x:alignment horizontal="center"/>
    </x:xf>
    <x:xf numFmtId="0" fontId="8" fillId="0" borderId="0" xfId="0" applyFont="1" applyAlignment="1" applyProtection="1">
      <x:alignment horizontal="center" vertical="center" wrapText="1"/>
    </x:xf>
    <x:xf numFmtId="2" fontId="8" fillId="0" borderId="0" xfId="0" applyNumberFormat="1" applyFont="1" applyAlignment="1" applyProtection="1">
      <x:alignment horizontal="center" vertical="center" wrapText="1"/>
    </x:xf>
    <x:xf numFmtId="2" fontId="0" fillId="0" borderId="16" xfId="0" applyNumberFormat="1" applyBorder="1" applyAlignment="1" applyProtection="1">
      <x:alignment horizontal="center" vertical="center" wrapText="1"/>
    </x:xf>
    <x:xf numFmtId="0" fontId="12" fillId="0" borderId="10" xfId="0" applyFont="1" applyBorder="1" applyAlignment="1" applyProtection="1">
      <x:alignment horizontal="right" vertical="center" wrapText="1"/>
    </x:xf>
    <x:xf numFmtId="0" fontId="12" fillId="0" borderId="11" xfId="0" applyFont="1" applyBorder="1" applyAlignment="1" applyProtection="1">
      <x:alignment horizontal="right" vertical="center" wrapText="1"/>
    </x:xf>
    <x:xf numFmtId="0" fontId="12" fillId="0" borderId="14" xfId="0" applyFont="1" applyBorder="1" applyAlignment="1" applyProtection="1">
      <x:alignment horizontal="right" vertical="center" wrapText="1"/>
    </x:xf>
    <x:xf numFmtId="0" fontId="12" fillId="0" borderId="9" xfId="0" applyFont="1" applyBorder="1" applyAlignment="1" applyProtection="1">
      <x:alignment horizontal="right" vertical="center" wrapText="1"/>
    </x:xf>
    <x:xf numFmtId="0" fontId="12" fillId="0" borderId="11" xfId="0" applyFont="1" applyBorder="1" applyAlignment="1" applyProtection="1">
      <x:alignment horizontal="left" vertical="center" wrapText="1"/>
    </x:xf>
    <x:xf numFmtId="0" fontId="12" fillId="0" borderId="9" xfId="0" applyFont="1" applyBorder="1" applyAlignment="1" applyProtection="1">
      <x:alignment horizontal="left" vertical="center" wrapText="1"/>
    </x:xf>
    <x:xf numFmtId="0" fontId="0" fillId="0" borderId="11" xfId="0" applyBorder="1" applyAlignment="1" applyProtection="1">
      <x:alignment horizontal="center" vertical="center" wrapText="1"/>
    </x:xf>
    <x:xf numFmtId="0" fontId="0" fillId="0" borderId="9" xfId="0" applyBorder="1" applyAlignment="1" applyProtection="1">
      <x:alignment horizontal="center" vertical="center" wrapText="1"/>
    </x:xf>
    <x:xf numFmtId="4" fontId="0" fillId="0" borderId="33" xfId="0" applyNumberFormat="1" applyBorder="1" applyAlignment="1" applyProtection="1">
      <x:alignment horizontal="center"/>
    </x:xf>
    <x:xf numFmtId="3" fontId="0" fillId="0" borderId="33" xfId="0" applyNumberFormat="1" applyBorder="1" applyAlignment="1" applyProtection="1">
      <x:alignment horizontal="center"/>
    </x:xf>
    <x:xf numFmtId="0" fontId="0" fillId="0" borderId="16" xfId="0" applyBorder="1" applyAlignment="1" applyProtection="1">
      <x:alignment horizontal="center" vertical="center" wrapText="1"/>
    </x:xf>
    <x:xf numFmtId="0" fontId="50" fillId="0" borderId="0" xfId="0" applyFont="1" applyAlignment="1" applyProtection="1">
      <x:alignment horizontal="center"/>
    </x:xf>
    <x:xf numFmtId="3" fontId="0" fillId="0" borderId="0" xfId="0" applyNumberFormat="1" applyAlignment="1" applyProtection="1">
      <x:alignment horizontal="center"/>
    </x:xf>
    <x:xf numFmtId="0" fontId="33" fillId="0" borderId="33" xfId="0" applyFont="1" applyBorder="1" applyAlignment="1" applyProtection="1">
      <x:alignment horizontal="center" vertical="center" wrapText="1"/>
    </x:xf>
    <x:xf numFmtId="0" fontId="12" fillId="0" borderId="33" xfId="0" applyFont="1" applyBorder="1" applyAlignment="1" applyProtection="1">
      <x:alignment horizontal="center" vertical="center" wrapText="1"/>
    </x:xf>
    <x:xf numFmtId="202" fontId="46" fillId="0" borderId="0" xfId="0" applyNumberFormat="1" applyFont="1" applyAlignment="1" applyProtection="1">
      <x:alignment horizontal="center"/>
    </x:xf>
    <x:xf numFmtId="0" fontId="52" fillId="0" borderId="0" xfId="0" applyFont="1" applyAlignment="1" applyProtection="1">
      <x:alignment horizontal="center" vertical="center" wrapText="1"/>
    </x:xf>
    <x:xf numFmtId="0" fontId="48" fillId="0" borderId="11" xfId="0" applyFont="1" applyBorder="1" applyAlignment="1" applyProtection="1">
      <x:alignment horizontal="center" vertical="center" wrapText="1"/>
    </x:xf>
    <x:xf numFmtId="0" fontId="48" fillId="0" borderId="9" xfId="0" applyFont="1" applyBorder="1" applyAlignment="1" applyProtection="1">
      <x:alignment horizontal="center" vertical="center" wrapText="1"/>
    </x:xf>
    <x:xf numFmtId="4" fontId="0" fillId="0" borderId="9" xfId="0" applyNumberFormat="1" applyBorder="1" applyAlignment="1" applyProtection="1">
      <x:alignment horizontal="center"/>
    </x:xf>
    <x:xf numFmtId="0" fontId="12" fillId="0" borderId="16" xfId="0" applyFont="1" applyBorder="1" applyAlignment="1" applyProtection="1">
      <x:alignment horizontal="center" vertical="center" wrapText="1"/>
    </x:xf>
    <x:xf numFmtId="3" fontId="12" fillId="0" borderId="16" xfId="0" applyNumberFormat="1" applyFont="1" applyBorder="1" applyAlignment="1" applyProtection="1">
      <x:alignment horizontal="center" vertical="center" wrapText="1"/>
    </x:xf>
    <x:xf numFmtId="201" fontId="12" fillId="0" borderId="16" xfId="0" applyNumberFormat="1" applyFont="1" applyBorder="1" applyAlignment="1" applyProtection="1">
      <x:alignment horizontal="center" vertical="center" wrapText="1"/>
    </x:xf>
    <x:xf numFmtId="4" fontId="12" fillId="0" borderId="16" xfId="0" applyNumberFormat="1" applyFont="1" applyBorder="1" applyAlignment="1" applyProtection="1">
      <x:alignment horizontal="center" vertical="center" wrapText="1"/>
    </x:xf>
    <x:xf numFmtId="4" fontId="8" fillId="0" borderId="16" xfId="0" applyNumberFormat="1" applyFont="1" applyBorder="1" applyAlignment="1" applyProtection="1">
      <x:alignment horizontal="center" vertical="center" wrapText="1"/>
    </x:xf>
    <x:xf numFmtId="3" fontId="33" fillId="0" borderId="16" xfId="0" applyNumberFormat="1" applyFont="1" applyBorder="1" applyAlignment="1" applyProtection="1">
      <x:alignment horizontal="center" vertical="center" wrapText="1"/>
    </x:xf>
    <x:xf numFmtId="0" fontId="33" fillId="0" borderId="16" xfId="0" applyFont="1" applyBorder="1" applyAlignment="1" applyProtection="1">
      <x:alignment horizontal="center" vertical="center" wrapText="1"/>
    </x:xf>
    <x:xf numFmtId="0" fontId="8" fillId="0" borderId="16" xfId="0" applyFont="1" applyBorder="1" applyAlignment="1" applyProtection="1">
      <x:alignment horizontal="center" vertical="center" wrapText="1"/>
    </x:xf>
    <x:xf numFmtId="200" fontId="8" fillId="0" borderId="16" xfId="0" applyNumberFormat="1" applyFont="1" applyBorder="1" applyAlignment="1" applyProtection="1">
      <x:alignment horizontal="center" vertical="center" wrapText="1"/>
    </x:xf>
    <x:xf numFmtId="3" fontId="8" fillId="0" borderId="16" xfId="0" applyNumberFormat="1" applyFont="1" applyBorder="1" applyAlignment="1" applyProtection="1">
      <x:alignment horizontal="center" vertical="center" wrapText="1"/>
    </x:xf>
    <x:xf numFmtId="200" fontId="12" fillId="0" borderId="16" xfId="0" applyNumberFormat="1" applyFont="1" applyBorder="1" applyAlignment="1" applyProtection="1">
      <x:alignment horizontal="center" vertical="center" wrapText="1"/>
    </x:xf>
    <x:xf numFmtId="2" fontId="12" fillId="0" borderId="16" xfId="0" applyNumberFormat="1" applyFont="1" applyBorder="1" applyAlignment="1" applyProtection="1">
      <x:alignment horizontal="center" vertical="center" wrapText="1"/>
    </x:xf>
    <x:xf numFmtId="4" fontId="8" fillId="0" borderId="33" xfId="0" applyNumberFormat="1" applyFont="1" applyBorder="1" applyAlignment="1" applyProtection="1">
      <x:alignment horizontal="center" vertical="center" wrapText="1"/>
    </x:xf>
    <x:xf numFmtId="2" fontId="46" fillId="0" borderId="0" xfId="0" applyNumberFormat="1" applyFont="1" applyAlignment="1" applyProtection="1">
      <x:alignment horizontal="center"/>
    </x:xf>
    <x:xf numFmtId="0" fontId="46" fillId="0" borderId="0" xfId="0" applyFont="1" applyAlignment="1" applyProtection="1">
      <x:alignment horizontal="center"/>
    </x:xf>
    <x:xf numFmtId="3" fontId="8" fillId="0" borderId="33" xfId="0" applyNumberFormat="1" applyFont="1" applyBorder="1" applyAlignment="1" applyProtection="1">
      <x:alignment horizontal="center"/>
    </x:xf>
    <x:xf numFmtId="201" fontId="8" fillId="0" borderId="0" xfId="0" applyNumberFormat="1" applyFont="1" applyFill="1" applyAlignment="1" applyProtection="1">
      <x:alignment horizontal="center"/>
    </x:xf>
    <x:xf numFmtId="0" fontId="8" fillId="38" borderId="12" xfId="0" applyFont="1" applyFill="1" applyBorder="1" applyAlignment="1" applyProtection="1">
      <x:alignment horizontal="center"/>
    </x:xf>
    <x:xf numFmtId="0" fontId="8" fillId="38" borderId="0" xfId="0" applyFont="1" applyFill="1" applyBorder="1" applyAlignment="1" applyProtection="1">
      <x:alignment horizontal="center"/>
    </x:xf>
    <x:xf numFmtId="0" fontId="8" fillId="0" borderId="16" xfId="0" applyFont="1" applyBorder="1" applyAlignment="1" applyProtection="1">
      <x:alignment horizontal="center"/>
    </x:xf>
    <x:xf numFmtId="201" fontId="8" fillId="30" borderId="16" xfId="0" applyNumberFormat="1" applyFont="1" applyFill="1" applyBorder="1" applyAlignment="1" applyProtection="1">
      <x:alignment horizontal="center"/>
    </x:xf>
    <x:xf numFmtId="2" fontId="9" fillId="0" borderId="0" xfId="0" applyNumberFormat="1" applyFont="1" applyAlignment="1" applyProtection="1">
      <x:alignment horizontal="center"/>
    </x:xf>
    <x:xf numFmtId="0" fontId="10" fillId="0" borderId="0" xfId="0" applyFont="1" applyBorder="1" applyAlignment="1" applyProtection="1">
      <x:alignment horizontal="center"/>
    </x:xf>
    <x:xf numFmtId="0" fontId="10" fillId="0" borderId="15" xfId="0" applyFont="1" applyBorder="1" applyAlignment="1" applyProtection="1">
      <x:alignment horizontal="center"/>
    </x:xf>
    <x:xf numFmtId="0" fontId="107" fillId="40" borderId="25" xfId="0" applyFont="1" applyFill="1" applyBorder="1" applyAlignment="1" applyProtection="1">
      <x:alignment horizontal="center" vertical="center"/>
    </x:xf>
    <x:xf numFmtId="0" fontId="107" fillId="40" borderId="26" xfId="0" applyFont="1" applyFill="1" applyBorder="1" applyAlignment="1" applyProtection="1">
      <x:alignment horizontal="center" vertical="center"/>
    </x:xf>
    <x:xf numFmtId="0" fontId="107" fillId="40" borderId="28" xfId="0" applyFont="1" applyFill="1" applyBorder="1" applyAlignment="1" applyProtection="1">
      <x:alignment horizontal="center" vertical="center"/>
    </x:xf>
    <x:xf numFmtId="0" fontId="107" fillId="40" borderId="0" xfId="0" applyFont="1" applyFill="1" applyBorder="1" applyAlignment="1" applyProtection="1">
      <x:alignment horizontal="center" vertical="center"/>
    </x:xf>
    <x:xf numFmtId="0" fontId="10" fillId="0" borderId="0" xfId="0" applyFont="1" applyAlignment="1" applyProtection="1">
      <x:alignment horizontal="center"/>
    </x:xf>
    <x:xf numFmtId="0" fontId="109" fillId="40" borderId="79" xfId="0" applyFont="1" applyFill="1" applyBorder="1" applyAlignment="1" applyProtection="1">
      <x:alignment horizontal="center" vertical="center"/>
    </x:xf>
    <x:xf numFmtId="0" fontId="109" fillId="40" borderId="22" xfId="0" applyFont="1" applyFill="1" applyBorder="1" applyAlignment="1" applyProtection="1">
      <x:alignment horizontal="center" vertical="center"/>
    </x:xf>
    <x:xf numFmtId="0" fontId="109" fillId="40" borderId="80" xfId="0" applyFont="1" applyFill="1" applyBorder="1" applyAlignment="1" applyProtection="1">
      <x:alignment horizontal="center" vertical="center"/>
    </x:xf>
    <x:xf numFmtId="0" fontId="4" fillId="0" borderId="0" xfId="0" applyFont="1" applyAlignment="1" applyProtection="1">
      <x:alignment horizontal="center"/>
    </x:xf>
    <x:xf numFmtId="0" fontId="4" fillId="0" borderId="12" xfId="0" applyFont="1" applyBorder="1" applyAlignment="1" applyProtection="1">
      <x:alignment horizontal="center"/>
    </x:xf>
    <x:xf numFmtId="0" fontId="4" fillId="0" borderId="0" xfId="0" applyFont="1" applyBorder="1" applyAlignment="1" applyProtection="1">
      <x:alignment horizontal="center"/>
    </x:xf>
    <x:xf numFmtId="0" fontId="5" fillId="0" borderId="0" xfId="0" applyFont="1" applyBorder="1" applyAlignment="1" applyProtection="1">
      <x:alignment horizontal="center"/>
    </x:xf>
    <x:xf numFmtId="0" fontId="5" fillId="0" borderId="15" xfId="0" applyFont="1" applyBorder="1" applyAlignment="1" applyProtection="1">
      <x:alignment horizontal="center"/>
    </x:xf>
    <x:xf numFmtId="0" fontId="12" fillId="0" borderId="16" xfId="0" applyFont="1" applyFill="1" applyBorder="1" applyAlignment="1" applyProtection="1">
      <x:alignment horizontal="center"/>
    </x:xf>
    <x:xf numFmtId="0" fontId="12" fillId="0" borderId="16" xfId="0" applyFont="1" applyBorder="1" applyAlignment="1" applyProtection="1">
      <x:alignment horizontal="center"/>
    </x:xf>
    <x:xf numFmtId="0" fontId="5" fillId="38" borderId="12" xfId="0" applyFont="1" applyFill="1" applyBorder="1" applyAlignment="1" applyProtection="1">
      <x:alignment horizontal="center"/>
    </x:xf>
    <x:xf numFmtId="0" fontId="5" fillId="38" borderId="0" xfId="0" applyFont="1" applyFill="1" applyBorder="1" applyAlignment="1" applyProtection="1">
      <x:alignment horizontal="center"/>
    </x:xf>
    <x:xf numFmtId="0" fontId="11" fillId="0" borderId="0" xfId="0" applyFont="1" applyBorder="1" applyAlignment="1" applyProtection="1">
      <x:alignment horizontal="center" vertical="center" wrapText="1"/>
    </x:xf>
    <x:xf numFmtId="2" fontId="13" fillId="0" borderId="9" xfId="0" applyNumberFormat="1" applyFont="1" applyBorder="1" applyAlignment="1" applyProtection="1">
      <x:alignment horizontal="center"/>
    </x:xf>
    <x:xf numFmtId="0" fontId="32" fillId="0" borderId="16" xfId="0" applyFont="1" applyBorder="1" applyAlignment="1" applyProtection="1">
      <x:alignment horizontal="center"/>
    </x:xf>
    <x:xf numFmtId="0" fontId="31" fillId="0" borderId="16" xfId="0" applyFont="1" applyBorder="1" applyAlignment="1" applyProtection="1">
      <x:alignment horizontal="center"/>
    </x:xf>
    <x:xf numFmtId="3" fontId="0" fillId="0" borderId="37" xfId="0" applyNumberFormat="1" applyBorder="1" applyAlignment="1" applyProtection="1">
      <x:alignment horizontal="center"/>
    </x:xf>
    <x:xf numFmtId="2" fontId="40" fillId="37" borderId="37" xfId="0" applyNumberFormat="1" applyFont="1" applyFill="1" applyBorder="1" applyAlignment="1" applyProtection="1">
      <x:alignment horizontal="center"/>
    </x:xf>
    <x:xf numFmtId="2" fontId="40" fillId="37" borderId="33" xfId="0" applyNumberFormat="1" applyFont="1" applyFill="1" applyBorder="1" applyAlignment="1" applyProtection="1">
      <x:alignment horizontal="center"/>
    </x:xf>
    <x:xf numFmtId="2" fontId="40" fillId="37" borderId="38" xfId="0" applyNumberFormat="1" applyFont="1" applyFill="1" applyBorder="1" applyAlignment="1" applyProtection="1">
      <x:alignment horizontal="center"/>
    </x:xf>
    <x:xf numFmtId="2" fontId="9" fillId="0" borderId="12" xfId="0" applyNumberFormat="1" applyFont="1" applyBorder="1" applyAlignment="1" applyProtection="1">
      <x:alignment horizontal="center"/>
    </x:xf>
    <x:xf numFmtId="0" fontId="9" fillId="0" borderId="15" xfId="0" applyFont="1" applyBorder="1" applyAlignment="1" applyProtection="1">
      <x:alignment horizontal="center"/>
    </x:xf>
    <x:xf numFmtId="0" fontId="7" fillId="30" borderId="16" xfId="0" applyFont="1" applyFill="1" applyBorder="1" applyAlignment="1" applyProtection="1">
      <x:alignment horizontal="center"/>
    </x:xf>
    <x:xf numFmtId="199" fontId="7" fillId="0" borderId="16" xfId="32" applyNumberFormat="1" applyFont="1" applyFill="1" applyBorder="1" applyAlignment="1" applyProtection="1">
      <x:alignment horizontal="center"/>
    </x:xf>
    <x:xf numFmtId="0" fontId="39" fillId="0" borderId="0" xfId="0" applyFont="1" applyAlignment="1" applyProtection="1">
      <x:alignment horizontal="right"/>
    </x:xf>
    <x:xf numFmtId="2" fontId="0" fillId="0" borderId="9" xfId="0" applyNumberFormat="1" applyBorder="1" applyAlignment="1" applyProtection="1">
      <x:alignment horizontal="center" vertical="center" wrapText="1"/>
    </x:xf>
    <x:xf numFmtId="2" fontId="8" fillId="30" borderId="37" xfId="0" applyNumberFormat="1" applyFont="1" applyFill="1" applyBorder="1" applyAlignment="1" applyProtection="1">
      <x:alignment horizontal="center"/>
    </x:xf>
    <x:xf numFmtId="2" fontId="8" fillId="30" borderId="33" xfId="0" applyNumberFormat="1" applyFont="1" applyFill="1" applyBorder="1" applyAlignment="1" applyProtection="1">
      <x:alignment horizontal="center"/>
    </x:xf>
    <x:xf numFmtId="2" fontId="8" fillId="30" borderId="38" xfId="0" applyNumberFormat="1" applyFont="1" applyFill="1" applyBorder="1" applyAlignment="1" applyProtection="1">
      <x:alignment horizontal="center"/>
    </x:xf>
    <x:xf numFmtId="12" fontId="12" fillId="0" borderId="0" xfId="0" applyNumberFormat="1" applyFont="1" applyAlignment="1" applyProtection="1">
      <x:alignment horizontal="center" vertical="center" wrapText="1"/>
    </x:xf>
    <x:xf numFmtId="2" fontId="63" fillId="0" borderId="0" xfId="0" applyNumberFormat="1" applyFont="1" applyAlignment="1" applyProtection="1">
      <x:alignment horizontal="center"/>
    </x:xf>
    <x:xf numFmtId="0" fontId="63" fillId="0" borderId="0" xfId="0" applyFont="1" applyAlignment="1" applyProtection="1">
      <x:alignment horizontal="center"/>
    </x:xf>
    <x:xf numFmtId="2" fontId="12" fillId="0" borderId="12" xfId="0" applyNumberFormat="1" applyFont="1" applyBorder="1" applyAlignment="1" applyProtection="1">
      <x:alignment horizontal="center"/>
    </x:xf>
    <x:xf numFmtId="2" fontId="61" fillId="0" borderId="9" xfId="0" applyNumberFormat="1" applyFont="1" applyBorder="1" applyAlignment="1" applyProtection="1">
      <x:alignment horizontal="center"/>
    </x:xf>
    <x:xf numFmtId="2" fontId="42" fillId="0" borderId="0" xfId="0" applyNumberFormat="1" applyFont="1" applyAlignment="1" applyProtection="1">
      <x:alignment horizontal="center"/>
    </x:xf>
    <x:xf numFmtId="0" fontId="42" fillId="0" borderId="15" xfId="0" applyFont="1" applyBorder="1" applyAlignment="1" applyProtection="1">
      <x:alignment horizontal="center"/>
    </x:xf>
    <x:xf numFmtId="2" fontId="12" fillId="0" borderId="0" xfId="0" applyNumberFormat="1" applyFont="1" applyBorder="1" applyAlignment="1" applyProtection="1">
      <x:alignment horizontal="center"/>
    </x:xf>
    <x:xf numFmtId="2" fontId="8" fillId="0" borderId="0" xfId="0" applyNumberFormat="1" applyFont="1" applyAlignment="1" applyProtection="1">
      <x:alignment horizontal="center"/>
    </x:xf>
    <x:xf numFmtId="3" fontId="12" fillId="0" borderId="0" xfId="0" applyNumberFormat="1" applyFont="1" applyBorder="1" applyAlignment="1" applyProtection="1">
      <x:alignment horizontal="center"/>
    </x:xf>
    <x:xf numFmtId="3" fontId="8" fillId="0" borderId="78" xfId="0" applyNumberFormat="1" applyFont="1" applyBorder="1" applyAlignment="1" applyProtection="1">
      <x:alignment horizontal="center"/>
    </x:xf>
    <x:xf numFmtId="0" fontId="8" fillId="0" borderId="78" xfId="0" applyFont="1" applyBorder="1" applyAlignment="1" applyProtection="1">
      <x:alignment horizontal="center"/>
    </x:xf>
    <x:xf numFmtId="3" fontId="8" fillId="0" borderId="0" xfId="0" applyNumberFormat="1" applyFont="1" applyBorder="1" applyAlignment="1" applyProtection="1">
      <x:alignment horizontal="center"/>
    </x:xf>
    <x:xf numFmtId="3" fontId="8" fillId="0" borderId="31" xfId="0" applyNumberFormat="1" applyFont="1" applyBorder="1" applyAlignment="1" applyProtection="1">
      <x:alignment horizontal="center"/>
    </x:xf>
    <x:xf numFmtId="0" fontId="0" fillId="0" borderId="14" xfId="0" applyBorder="1" applyAlignment="1" applyProtection="1">
      <x:alignment horizontal="center"/>
    </x:xf>
    <x:xf numFmtId="0" fontId="0" fillId="0" borderId="13" xfId="0" applyBorder="1" applyAlignment="1" applyProtection="1">
      <x:alignment horizontal="center"/>
    </x:xf>
    <x:xf numFmtId="0" fontId="43" fillId="0" borderId="12" xfId="0" applyFont="1" applyBorder="1" applyAlignment="1" applyProtection="1">
      <x:alignment horizontal="center"/>
    </x:xf>
    <x:xf numFmtId="0" fontId="43" fillId="0" borderId="49" xfId="0" applyFont="1" applyBorder="1" applyAlignment="1" applyProtection="1">
      <x:alignment horizontal="center"/>
    </x:xf>
    <x:xf numFmtId="2" fontId="63" fillId="0" borderId="11" xfId="0" applyNumberFormat="1" applyFont="1" applyBorder="1" applyAlignment="1" applyProtection="1">
      <x:alignment horizontal="center"/>
    </x:xf>
    <x:xf numFmtId="2" fontId="7" fillId="0" borderId="9" xfId="0" applyNumberFormat="1" applyFont="1" applyBorder="1" applyAlignment="1" applyProtection="1">
      <x:alignment horizontal="center"/>
    </x:xf>
    <x:xf numFmtId="0" fontId="89" fillId="0" borderId="12" xfId="0" applyFont="1" applyBorder="1" applyAlignment="1" applyProtection="1">
      <x:alignment horizontal="center" vertical="center" wrapText="1"/>
    </x:xf>
    <x:xf numFmtId="0" fontId="89" fillId="0" borderId="0" xfId="0" applyFont="1" applyBorder="1" applyAlignment="1" applyProtection="1">
      <x:alignment horizontal="center" vertical="center" wrapText="1"/>
    </x:xf>
    <x:xf numFmtId="0" fontId="108" fillId="0" borderId="0" xfId="0" applyFont="1" applyAlignment="1" applyProtection="1">
      <x:alignment horizontal="center"/>
    </x:xf>
    <x:xf numFmtId="0" fontId="61" fillId="24" borderId="22" xfId="0" applyFont="1" applyFill="1" applyBorder="1" applyAlignment="1">
      <x:alignment horizontal="center"/>
    </x:xf>
    <x:xf numFmtId="0" fontId="7" fillId="24" borderId="22" xfId="0" applyFont="1" applyFill="1" applyBorder="1" applyAlignment="1">
      <x:alignment horizontal="center"/>
    </x:xf>
    <x:xf numFmtId="0" fontId="7" fillId="24" borderId="77" xfId="0" applyFont="1" applyFill="1" applyBorder="1" applyAlignment="1">
      <x:alignment horizontal="center"/>
    </x:xf>
    <x:xf numFmtId="224" fontId="7" fillId="24" borderId="23" xfId="0" applyNumberFormat="1" applyFont="1" applyFill="1" applyBorder="1" applyAlignment="1">
      <x:alignment horizontal="center" vertical="center" wrapText="1"/>
    </x:xf>
    <x:xf numFmtId="224" fontId="7" fillId="24" borderId="72" xfId="0" applyNumberFormat="1" applyFont="1" applyFill="1" applyBorder="1" applyAlignment="1">
      <x:alignment horizontal="center" vertical="center" wrapText="1"/>
    </x:xf>
    <x:xf numFmtId="2" fontId="13" fillId="0" borderId="0" xfId="0" applyNumberFormat="1" applyFont="1" applyBorder="1" applyAlignment="1">
      <x:alignment horizontal="left"/>
    </x:xf>
    <x:xf numFmtId="0" fontId="11" fillId="24" borderId="73" xfId="0" applyFont="1" applyFill="1" applyBorder="1" applyAlignment="1">
      <x:alignment horizontal="left"/>
    </x:xf>
    <x:xf numFmtId="0" fontId="11" fillId="24" borderId="23" xfId="0" applyFont="1" applyFill="1" applyBorder="1" applyAlignment="1">
      <x:alignment horizontal="left"/>
    </x:xf>
    <x:xf numFmtId="0" fontId="7" fillId="24" borderId="21" xfId="0" applyFont="1" applyFill="1" applyBorder="1" applyAlignment="1">
      <x:alignment horizontal="center"/>
    </x:xf>
    <x:xf numFmtId="0" fontId="7" fillId="24" borderId="73" xfId="0" applyFont="1" applyFill="1" applyBorder="1" applyAlignment="1">
      <x:alignment horizontal="left" vertical="center" wrapText="1"/>
    </x:xf>
    <x:xf numFmtId="0" fontId="7" fillId="24" borderId="23" xfId="0" applyFont="1" applyFill="1" applyBorder="1" applyAlignment="1">
      <x:alignment horizontal="left" vertical="center" wrapText="1"/>
    </x:xf>
    <x:xf numFmtId="0" fontId="9" fillId="24" borderId="20" xfId="0" applyFont="1" applyFill="1" applyBorder="1" applyAlignment="1">
      <x:alignment horizontal="center" vertical="center" wrapText="1"/>
    </x:xf>
    <x:xf numFmtId="0" fontId="9" fillId="24" borderId="74" xfId="0" applyFont="1" applyFill="1" applyBorder="1" applyAlignment="1">
      <x:alignment horizontal="center" vertical="center" wrapText="1"/>
    </x:xf>
    <x:xf numFmtId="0" fontId="9" fillId="24" borderId="22" xfId="0" applyFont="1" applyFill="1" applyBorder="1" applyAlignment="1">
      <x:alignment horizontal="center" vertical="center" wrapText="1"/>
    </x:xf>
    <x:xf numFmtId="0" fontId="9" fillId="24" borderId="77" xfId="0" applyFont="1" applyFill="1" applyBorder="1" applyAlignment="1">
      <x:alignment horizontal="center" vertical="center" wrapText="1"/>
    </x:xf>
    <x:xf numFmtId="0" fontId="9" fillId="24" borderId="23" xfId="0" applyFont="1" applyFill="1" applyBorder="1" applyAlignment="1">
      <x:alignment horizontal="center" vertical="center" wrapText="1"/>
    </x:xf>
    <x:xf numFmtId="0" fontId="9" fillId="24" borderId="72" xfId="0" applyFont="1" applyFill="1" applyBorder="1" applyAlignment="1">
      <x:alignment horizontal="center" vertical="center" wrapText="1"/>
    </x:xf>
    <x:xf numFmtId="0" fontId="90" fillId="0" borderId="19" xfId="0" applyFont="1" applyBorder="1" applyAlignment="1">
      <x:alignment horizontal="center" vertical="center" wrapText="1"/>
    </x:xf>
    <x:xf numFmtId="0" fontId="91" fillId="0" borderId="20" xfId="0" applyFont="1" applyBorder="1" applyAlignment="1">
      <x:alignment horizontal="center" vertical="center" wrapText="1"/>
    </x:xf>
    <x:xf numFmtId="0" fontId="91" fillId="0" borderId="74" xfId="0" applyFont="1" applyBorder="1" applyAlignment="1">
      <x:alignment horizontal="center" vertical="center" wrapText="1"/>
    </x:xf>
    <x:xf numFmtId="0" fontId="91" fillId="0" borderId="75" xfId="0" applyFont="1" applyBorder="1" applyAlignment="1">
      <x:alignment horizontal="center" vertical="center" wrapText="1"/>
    </x:xf>
    <x:xf numFmtId="0" fontId="91" fillId="0" borderId="0" xfId="0" applyFont="1" applyBorder="1" applyAlignment="1">
      <x:alignment horizontal="center" vertical="center" wrapText="1"/>
    </x:xf>
    <x:xf numFmtId="0" fontId="91" fillId="0" borderId="76" xfId="0" applyFont="1" applyBorder="1" applyAlignment="1">
      <x:alignment horizontal="center" vertical="center" wrapText="1"/>
    </x:xf>
    <x:xf numFmtId="0" fontId="91" fillId="0" borderId="21" xfId="0" applyFont="1" applyBorder="1" applyAlignment="1">
      <x:alignment horizontal="center" vertical="center" wrapText="1"/>
    </x:xf>
    <x:xf numFmtId="0" fontId="91" fillId="0" borderId="22" xfId="0" applyFont="1" applyBorder="1" applyAlignment="1">
      <x:alignment horizontal="center" vertical="center" wrapText="1"/>
    </x:xf>
    <x:xf numFmtId="0" fontId="91" fillId="0" borderId="77" xfId="0" applyFont="1" applyBorder="1" applyAlignment="1">
      <x:alignment horizontal="center" vertical="center" wrapText="1"/>
    </x:xf>
    <x:xf numFmtId="12" fontId="7" fillId="0" borderId="9" xfId="0" applyNumberFormat="1" applyFont="1" applyBorder="1" applyAlignment="1">
      <x:alignment horizontal="center"/>
    </x:xf>
    <x:xf numFmtId="0" fontId="0" fillId="0" borderId="9" xfId="0" applyBorder="1"/>
    <x:xf numFmtId="0" fontId="38" fillId="0" borderId="75" xfId="0" applyFont="1" applyBorder="1" applyAlignment="1">
      <x:alignment horizontal="center"/>
    </x:xf>
    <x:xf numFmtId="0" fontId="38" fillId="0" borderId="0" xfId="0" applyFont="1" applyBorder="1" applyAlignment="1">
      <x:alignment horizontal="center"/>
    </x:xf>
    <x:xf numFmtId="0" fontId="38" fillId="0" borderId="76" xfId="0" applyFont="1" applyBorder="1" applyAlignment="1">
      <x:alignment horizontal="center"/>
    </x:xf>
    <x:xf numFmtId="12" fontId="7" fillId="0" borderId="14" xfId="0" applyNumberFormat="1" applyFont="1" applyBorder="1" applyAlignment="1">
      <x:alignment horizontal="center"/>
    </x:xf>
    <x:xf numFmtId="2" fontId="7" fillId="0" borderId="9" xfId="0" applyNumberFormat="1" applyFont="1" applyBorder="1" applyAlignment="1">
      <x:alignment horizontal="left"/>
    </x:xf>
    <x:xf numFmtId="0" fontId="7" fillId="0" borderId="93" xfId="0" applyFont="1" applyBorder="1" applyAlignment="1">
      <x:alignment horizontal="left"/>
    </x:xf>
    <x:xf numFmtId="12" fontId="7" fillId="0" borderId="13" xfId="0" applyNumberFormat="1" applyFont="1" applyBorder="1" applyAlignment="1">
      <x:alignment horizontal="center"/>
    </x:xf>
    <x:xf numFmtId="0" fontId="7" fillId="0" borderId="9" xfId="0" applyFont="1" applyBorder="1" applyAlignment="1">
      <x:alignment horizontal="center"/>
    </x:xf>
    <x:xf numFmtId="2" fontId="7" fillId="0" borderId="9" xfId="0" applyNumberFormat="1" applyFont="1" applyBorder="1" applyAlignment="1">
      <x:alignment horizontal="center"/>
    </x:xf>
    <x:xf numFmtId="2" fontId="9" fillId="0" borderId="12" xfId="0" applyNumberFormat="1" applyFont="1" applyBorder="1" applyAlignment="1">
      <x:alignment horizontal="center" vertical="center" wrapText="1"/>
    </x:xf>
    <x:xf numFmtId="2" fontId="7" fillId="0" borderId="0" xfId="0" applyNumberFormat="1" applyFont="1" applyBorder="1" applyAlignment="1">
      <x:alignment horizontal="center"/>
    </x:xf>
    <x:xf numFmtId="201" fontId="62" fillId="0" borderId="0" xfId="0" applyNumberFormat="1" applyFont="1" applyBorder="1" applyAlignment="1">
      <x:alignment horizontal="center"/>
    </x:xf>
    <x:xf numFmtId="0" fontId="62" fillId="0" borderId="0" xfId="0" applyFont="1" applyBorder="1" applyAlignment="1">
      <x:alignment horizontal="center"/>
    </x:xf>
    <x:xf numFmtId="0" fontId="7" fillId="0" borderId="13" xfId="0" applyFont="1" applyBorder="1" applyAlignment="1">
      <x:alignment horizontal="center"/>
    </x:xf>
    <x:xf numFmtId="0" fontId="9" fillId="24" borderId="73" xfId="0" applyFont="1" applyFill="1" applyBorder="1" applyAlignment="1">
      <x:alignment horizontal="center" vertical="center" wrapText="1"/>
    </x:xf>
    <x:xf numFmtId="0" fontId="7" fillId="24" borderId="22" xfId="0" applyFont="1" applyFill="1" applyBorder="1" applyAlignment="1">
      <x:alignment horizontal="left" vertical="center" wrapText="1"/>
    </x:xf>
    <x:xf numFmtId="2" fontId="9" fillId="0" borderId="9" xfId="0" applyNumberFormat="1" applyFont="1" applyBorder="1" applyAlignment="1">
      <x:alignment horizontal="center"/>
    </x:xf>
    <x:xf numFmtId="0" fontId="9" fillId="0" borderId="9" xfId="0" applyFont="1" applyBorder="1" applyAlignment="1">
      <x:alignment horizontal="center"/>
    </x:xf>
    <x:xf numFmtId="2" fontId="9" fillId="0" borderId="14" xfId="0" applyNumberFormat="1" applyFont="1" applyBorder="1" applyAlignment="1">
      <x:alignment horizontal="center"/>
    </x:xf>
    <x:xf numFmtId="2" fontId="7" fillId="0" borderId="0" xfId="0" applyNumberFormat="1" applyFont="1" applyBorder="1" applyAlignment="1">
      <x:alignment horizontal="left"/>
    </x:xf>
    <x:xf numFmtId="0" fontId="7" fillId="0" borderId="15" xfId="0" applyFont="1" applyBorder="1" applyAlignment="1">
      <x:alignment horizontal="left"/>
    </x:xf>
    <x:xf numFmtId="2" fontId="9" fillId="0" borderId="0" xfId="0" applyNumberFormat="1" applyFont="1" applyBorder="1" applyAlignment="1">
      <x:alignment horizontal="center"/>
    </x:xf>
    <x:xf numFmtId="2" fontId="9" fillId="0" borderId="15" xfId="0" applyNumberFormat="1" applyFont="1" applyBorder="1" applyAlignment="1">
      <x:alignment horizontal="center"/>
    </x:xf>
    <x:xf numFmtId="201" fontId="7" fillId="0" borderId="9" xfId="0" applyNumberFormat="1" applyFont="1" applyBorder="1" applyAlignment="1">
      <x:alignment horizontal="left"/>
    </x:xf>
    <x:xf numFmtId="12" fontId="7" fillId="0" borderId="33" xfId="0" applyNumberFormat="1" applyFont="1" applyBorder="1" applyAlignment="1">
      <x:alignment horizontal="center"/>
    </x:xf>
    <x:xf numFmtId="0" fontId="7" fillId="0" borderId="33" xfId="0" applyFont="1" applyBorder="1" applyAlignment="1">
      <x:alignment horizontal="center"/>
    </x:xf>
    <x:xf numFmtId="2" fontId="7" fillId="0" borderId="33" xfId="0" applyNumberFormat="1" applyFont="1" applyBorder="1" applyAlignment="1">
      <x:alignment horizontal="center"/>
    </x:xf>
    <x:xf numFmtId="0" fontId="6" fillId="27" borderId="11" xfId="0" applyFont="1" applyFill="1" applyBorder="1" applyAlignment="1">
      <x:alignment horizontal="center"/>
    </x:xf>
    <x:xf numFmtId="0" fontId="111" fillId="0" borderId="0" xfId="0" applyFont="1" applyBorder="1" applyAlignment="1">
      <x:alignment horizontal="center"/>
    </x:xf>
    <x:xf numFmtId="2" fontId="9" fillId="0" borderId="75" xfId="0" applyNumberFormat="1" applyFont="1" applyBorder="1" applyAlignment="1">
      <x:alignment horizontal="center"/>
    </x:xf>
    <x:xf numFmtId="2" fontId="9" fillId="0" borderId="13" xfId="0" applyNumberFormat="1" applyFont="1" applyBorder="1" applyAlignment="1">
      <x:alignment horizontal="center"/>
    </x:xf>
    <x:xf numFmtId="2" fontId="9" fillId="0" borderId="12" xfId="0" applyNumberFormat="1" applyFont="1" applyBorder="1" applyAlignment="1">
      <x:alignment horizontal="center"/>
    </x:xf>
    <x:xf numFmtId="0" fontId="38" fillId="0" borderId="28" xfId="0" applyFont="1" applyBorder="1" applyAlignment="1">
      <x:alignment horizontal="center"/>
    </x:xf>
    <x:xf numFmtId="0" fontId="38" fillId="0" borderId="29" xfId="0" applyFont="1" applyBorder="1" applyAlignment="1">
      <x:alignment horizontal="center"/>
    </x:xf>
    <x:xf numFmtId="0" fontId="7" fillId="0" borderId="28" xfId="0" applyFont="1" applyBorder="1" applyAlignment="1">
      <x:alignment horizontal="left"/>
    </x:xf>
    <x:xf numFmtId="0" fontId="7" fillId="0" borderId="0" xfId="0" applyFont="1" applyBorder="1" applyAlignment="1">
      <x:alignment horizontal="left"/>
    </x:xf>
    <x:xf numFmtId="0" fontId="0" fillId="0" borderId="0" xfId="0" applyBorder="1" applyAlignment="1">
      <x:alignment horizontal="center"/>
    </x:xf>
    <x:xf numFmtId="0" fontId="6" fillId="0" borderId="28" xfId="0" applyFont="1" applyBorder="1" applyAlignment="1">
      <x:alignment horizontal="center"/>
    </x:xf>
    <x:xf numFmtId="0" fontId="6" fillId="0" borderId="0" xfId="0" applyFont="1" applyBorder="1" applyAlignment="1">
      <x:alignment horizontal="center"/>
    </x:xf>
    <x:xf numFmtId="0" fontId="113" fillId="0" borderId="0" xfId="0" applyNumberFormat="1" applyFont="1" applyFill="1" applyBorder="1"/>
    <x:xf numFmtId="0" fontId="113" fillId="41" borderId="0" xfId="0" applyNumberFormat="1" applyFont="1" applyFill="1" applyBorder="1"/>
    <x:xf numFmtId="0" fontId="114" fillId="41" borderId="0" xfId="0" applyNumberFormat="1" applyFont="1" applyFill="1" applyBorder="1"/>
    <x:xf numFmtId="0" fontId="114" fillId="41" borderId="0" xfId="0" applyNumberFormat="1" applyFont="1" applyFill="1" applyBorder="1" applyAlignment="1">
      <x:alignment wrapText="1"/>
    </x:xf>
    <x:xf numFmtId="0" fontId="114" fillId="41" borderId="0" xfId="0" applyNumberFormat="1" applyFont="1" applyFill="1" applyBorder="1" applyAlignment="1">
      <x:alignment horizontal="center" wrapText="1"/>
    </x:xf>
    <x:xf numFmtId="0" fontId="114" fillId="41" borderId="0" xfId="0" applyNumberFormat="1" applyFont="1" applyFill="1" applyBorder="1" applyAlignment="1">
      <x:alignment horizontal="center" vertical="center" wrapText="1"/>
    </x:xf>
    <x:xf numFmtId="0" fontId="113" fillId="42" borderId="0" xfId="0" applyNumberFormat="1" applyFont="1" applyFill="1" applyBorder="1"/>
    <x:xf numFmtId="0" fontId="115" fillId="42" borderId="0" xfId="0" applyNumberFormat="1" applyFont="1" applyFill="1" applyBorder="1"/>
    <x:xf numFmtId="0" fontId="115" fillId="42" borderId="0" xfId="0" applyNumberFormat="1" applyFont="1" applyFill="1" applyBorder="1" applyAlignment="1">
      <x:alignment horizontal="center"/>
    </x:xf>
    <x:xf numFmtId="0" fontId="115" fillId="42" borderId="0" xfId="0" applyNumberFormat="1" applyFont="1" applyFill="1" applyBorder="1" applyAlignment="1">
      <x:alignment horizontal="center" vertical="center"/>
    </x:xf>
    <x:xf numFmtId="0" fontId="113" fillId="43" borderId="0" xfId="0" applyNumberFormat="1" applyFont="1" applyFill="1" applyBorder="1"/>
    <x:xf numFmtId="0" fontId="116" fillId="43" borderId="0" xfId="0" applyNumberFormat="1" applyFont="1" applyFill="1" applyBorder="1"/>
    <x:xf numFmtId="0" fontId="116" fillId="43" borderId="0" xfId="0" applyNumberFormat="1" applyFont="1" applyFill="1" applyBorder="1" applyAlignment="1">
      <x:alignment wrapText="1"/>
    </x:xf>
    <x:xf numFmtId="0" fontId="116" fillId="43" borderId="0" xfId="0" applyNumberFormat="1" applyFont="1" applyFill="1" applyBorder="1" applyAlignment="1">
      <x:alignment vertical="center" wrapText="1"/>
    </x:xf>
    <x:xf numFmtId="0" fontId="113" fillId="44" borderId="0" xfId="0" applyNumberFormat="1" applyFont="1" applyFill="1" applyBorder="1"/>
    <x:xf numFmtId="0" fontId="117" fillId="44" borderId="0" xfId="0" applyNumberFormat="1" applyFont="1" applyFill="1" applyBorder="1"/>
    <x:xf numFmtId="0" fontId="117" fillId="44" borderId="95" xfId="0" applyNumberFormat="1" applyFont="1" applyFill="1" applyBorder="1"/>
    <x:xf numFmtId="0" fontId="117" fillId="44" borderId="96" xfId="0" applyNumberFormat="1" applyFont="1" applyFill="1" applyBorder="1"/>
    <x:xf numFmtId="0" fontId="117" fillId="44" borderId="97" xfId="0" applyNumberFormat="1" applyFont="1" applyFill="1" applyBorder="1"/>
    <x:xf numFmtId="0" fontId="117" fillId="44" borderId="98" xfId="0" applyNumberFormat="1" applyFont="1" applyFill="1" applyBorder="1"/>
    <x:xf numFmtId="0" fontId="117" fillId="44" borderId="99" xfId="0" applyNumberFormat="1" applyFont="1" applyFill="1" applyBorder="1"/>
    <x:xf numFmtId="0" fontId="117" fillId="44" borderId="100" xfId="0" applyNumberFormat="1" applyFont="1" applyFill="1" applyBorder="1"/>
    <x:xf numFmtId="0" fontId="117" fillId="44" borderId="101" xfId="0" applyNumberFormat="1" applyFont="1" applyFill="1" applyBorder="1"/>
    <x:xf numFmtId="0" fontId="117" fillId="44" borderId="102" xfId="0" applyNumberFormat="1" applyFont="1" applyFill="1" applyBorder="1"/>
    <x:xf numFmtId="0" fontId="117" fillId="44" borderId="95" xfId="0" applyNumberFormat="1" applyFont="1" applyFill="1" applyBorder="1" applyAlignment="1">
      <x:alignment wrapText="1"/>
    </x:xf>
    <x:xf numFmtId="0" fontId="117" fillId="44" borderId="96" xfId="0" applyNumberFormat="1" applyFont="1" applyFill="1" applyBorder="1" applyAlignment="1">
      <x:alignment wrapText="1"/>
    </x:xf>
    <x:xf numFmtId="0" fontId="117" fillId="44" borderId="97" xfId="0" applyNumberFormat="1" applyFont="1" applyFill="1" applyBorder="1" applyAlignment="1">
      <x:alignment wrapText="1"/>
    </x:xf>
    <x:xf numFmtId="0" fontId="117" fillId="44" borderId="98" xfId="0" applyNumberFormat="1" applyFont="1" applyFill="1" applyBorder="1" applyAlignment="1">
      <x:alignment wrapText="1"/>
    </x:xf>
    <x:xf numFmtId="0" fontId="117" fillId="44" borderId="0" xfId="0" applyNumberFormat="1" applyFont="1" applyFill="1" applyBorder="1" applyAlignment="1">
      <x:alignment wrapText="1"/>
    </x:xf>
    <x:xf numFmtId="0" fontId="117" fillId="44" borderId="99" xfId="0" applyNumberFormat="1" applyFont="1" applyFill="1" applyBorder="1" applyAlignment="1">
      <x:alignment wrapText="1"/>
    </x:xf>
    <x:xf numFmtId="0" fontId="117" fillId="44" borderId="100" xfId="0" applyNumberFormat="1" applyFont="1" applyFill="1" applyBorder="1" applyAlignment="1">
      <x:alignment wrapText="1"/>
    </x:xf>
    <x:xf numFmtId="0" fontId="117" fillId="44" borderId="101" xfId="0" applyNumberFormat="1" applyFont="1" applyFill="1" applyBorder="1" applyAlignment="1">
      <x:alignment wrapText="1"/>
    </x:xf>
    <x:xf numFmtId="0" fontId="117" fillId="44" borderId="102" xfId="0" applyNumberFormat="1" applyFont="1" applyFill="1" applyBorder="1" applyAlignment="1">
      <x:alignment wrapText="1"/>
    </x:xf>
    <x:xf numFmtId="0" fontId="117" fillId="44" borderId="95" xfId="0" applyNumberFormat="1" applyFont="1" applyFill="1" applyBorder="1" applyAlignment="1">
      <x:alignment vertical="center" wrapText="1"/>
    </x:xf>
    <x:xf numFmtId="0" fontId="117" fillId="44" borderId="96" xfId="0" applyNumberFormat="1" applyFont="1" applyFill="1" applyBorder="1" applyAlignment="1">
      <x:alignment vertical="center" wrapText="1"/>
    </x:xf>
    <x:xf numFmtId="0" fontId="117" fillId="44" borderId="97" xfId="0" applyNumberFormat="1" applyFont="1" applyFill="1" applyBorder="1" applyAlignment="1">
      <x:alignment vertical="center" wrapText="1"/>
    </x:xf>
    <x:xf numFmtId="0" fontId="117" fillId="44" borderId="98" xfId="0" applyNumberFormat="1" applyFont="1" applyFill="1" applyBorder="1" applyAlignment="1">
      <x:alignment vertical="center" wrapText="1"/>
    </x:xf>
    <x:xf numFmtId="0" fontId="117" fillId="44" borderId="0" xfId="0" applyNumberFormat="1" applyFont="1" applyFill="1" applyBorder="1" applyAlignment="1">
      <x:alignment vertical="center" wrapText="1"/>
    </x:xf>
    <x:xf numFmtId="0" fontId="117" fillId="44" borderId="99" xfId="0" applyNumberFormat="1" applyFont="1" applyFill="1" applyBorder="1" applyAlignment="1">
      <x:alignment vertical="center" wrapText="1"/>
    </x:xf>
    <x:xf numFmtId="0" fontId="117" fillId="44" borderId="100" xfId="0" applyNumberFormat="1" applyFont="1" applyFill="1" applyBorder="1" applyAlignment="1">
      <x:alignment vertical="center" wrapText="1"/>
    </x:xf>
    <x:xf numFmtId="0" fontId="117" fillId="44" borderId="101" xfId="0" applyNumberFormat="1" applyFont="1" applyFill="1" applyBorder="1" applyAlignment="1">
      <x:alignment vertical="center" wrapText="1"/>
    </x:xf>
    <x:xf numFmtId="0" fontId="117" fillId="44" borderId="102" xfId="0" applyNumberFormat="1" applyFont="1" applyFill="1" applyBorder="1" applyAlignment="1">
      <x:alignment vertical="center" wrapText="1"/>
    </x:xf>
    <x:xf numFmtId="0" fontId="113" fillId="45" borderId="0" xfId="0" applyNumberFormat="1" applyFont="1" applyFill="1" applyBorder="1"/>
    <x:xf numFmtId="0" fontId="118" fillId="45" borderId="0" xfId="0" applyNumberFormat="1" applyFont="1" applyFill="1" applyBorder="1"/>
    <x:xf numFmtId="0" fontId="118" fillId="45" borderId="0" xfId="0" applyNumberFormat="1" applyFont="1" applyFill="1" applyBorder="1" applyAlignment="1">
      <x:alignment vertical="center"/>
    </x:xf>
    <x:xf numFmtId="0" fontId="113" fillId="46" borderId="0" xfId="0" applyNumberFormat="1" applyFont="1" applyFill="1" applyBorder="1"/>
    <x:xf numFmtId="0" fontId="113" fillId="46" borderId="103" xfId="0" applyNumberFormat="1" applyFont="1" applyFill="1" applyBorder="1"/>
    <x:xf numFmtId="0" fontId="113" fillId="46" borderId="104" xfId="0" applyNumberFormat="1" applyFont="1" applyFill="1" applyBorder="1"/>
    <x:xf numFmtId="0" fontId="113" fillId="46" borderId="105" xfId="0" applyNumberFormat="1" applyFont="1" applyFill="1" applyBorder="1"/>
    <x:xf numFmtId="0" fontId="113" fillId="46" borderId="103" xfId="0" applyNumberFormat="1" applyFont="1" applyFill="1" applyBorder="1" applyAlignment="1">
      <x:alignment wrapText="1"/>
    </x:xf>
    <x:xf numFmtId="0" fontId="113" fillId="46" borderId="104" xfId="0" applyNumberFormat="1" applyFont="1" applyFill="1" applyBorder="1" applyAlignment="1">
      <x:alignment wrapText="1"/>
    </x:xf>
    <x:xf numFmtId="0" fontId="113" fillId="46" borderId="105" xfId="0" applyNumberFormat="1" applyFont="1" applyFill="1" applyBorder="1" applyAlignment="1">
      <x:alignment wrapText="1"/>
    </x:xf>
    <x:xf numFmtId="0" fontId="113" fillId="46" borderId="103" xfId="0" applyNumberFormat="1" applyFont="1" applyFill="1" applyBorder="1" applyAlignment="1">
      <x:alignment vertical="center" wrapText="1"/>
    </x:xf>
    <x:xf numFmtId="0" fontId="113" fillId="46" borderId="104" xfId="0" applyNumberFormat="1" applyFont="1" applyFill="1" applyBorder="1" applyAlignment="1">
      <x:alignment vertical="center" wrapText="1"/>
    </x:xf>
    <x:xf numFmtId="0" fontId="113" fillId="46" borderId="105" xfId="0" applyNumberFormat="1" applyFont="1" applyFill="1" applyBorder="1" applyAlignment="1">
      <x:alignment vertical="center" wrapText="1"/>
    </x:xf>
    <x:xf numFmtId="0" fontId="119" fillId="46" borderId="103" xfId="0" applyNumberFormat="1" applyFont="1" applyFill="1" applyBorder="1" applyAlignment="1">
      <x:alignment vertical="center" wrapText="1"/>
    </x:xf>
    <x:xf numFmtId="0" fontId="119" fillId="46" borderId="104" xfId="0" applyNumberFormat="1" applyFont="1" applyFill="1" applyBorder="1" applyAlignment="1">
      <x:alignment vertical="center" wrapText="1"/>
    </x:xf>
    <x:xf numFmtId="0" fontId="113" fillId="47" borderId="0" xfId="0" applyNumberFormat="1" applyFont="1" applyFill="1" applyBorder="1"/>
    <x:xf numFmtId="0" fontId="113" fillId="47" borderId="103" xfId="0" applyNumberFormat="1" applyFont="1" applyFill="1" applyBorder="1"/>
    <x:xf numFmtId="0" fontId="113" fillId="47" borderId="104" xfId="0" applyNumberFormat="1" applyFont="1" applyFill="1" applyBorder="1"/>
    <x:xf numFmtId="0" fontId="113" fillId="47" borderId="105" xfId="0" applyNumberFormat="1" applyFont="1" applyFill="1" applyBorder="1"/>
    <x:xf numFmtId="0" fontId="113" fillId="47" borderId="103" xfId="0" applyNumberFormat="1" applyFont="1" applyFill="1" applyBorder="1" applyAlignment="1">
      <x:alignment wrapText="1"/>
    </x:xf>
    <x:xf numFmtId="0" fontId="113" fillId="47" borderId="104" xfId="0" applyNumberFormat="1" applyFont="1" applyFill="1" applyBorder="1" applyAlignment="1">
      <x:alignment wrapText="1"/>
    </x:xf>
    <x:xf numFmtId="0" fontId="113" fillId="47" borderId="105" xfId="0" applyNumberFormat="1" applyFont="1" applyFill="1" applyBorder="1" applyAlignment="1">
      <x:alignment wrapText="1"/>
    </x:xf>
    <x:xf numFmtId="0" fontId="113" fillId="47" borderId="103" xfId="0" applyNumberFormat="1" applyFont="1" applyFill="1" applyBorder="1" applyAlignment="1">
      <x:alignment vertical="center" wrapText="1"/>
    </x:xf>
    <x:xf numFmtId="0" fontId="113" fillId="47" borderId="104" xfId="0" applyNumberFormat="1" applyFont="1" applyFill="1" applyBorder="1" applyAlignment="1">
      <x:alignment vertical="center" wrapText="1"/>
    </x:xf>
    <x:xf numFmtId="0" fontId="113" fillId="47" borderId="105" xfId="0" applyNumberFormat="1" applyFont="1" applyFill="1" applyBorder="1" applyAlignment="1">
      <x:alignment vertical="center" wrapText="1"/>
    </x:xf>
    <x:xf numFmtId="0" fontId="119" fillId="47" borderId="103" xfId="0" applyNumberFormat="1" applyFont="1" applyFill="1" applyBorder="1" applyAlignment="1">
      <x:alignment vertical="center" wrapText="1"/>
    </x:xf>
    <x:xf numFmtId="0" fontId="119" fillId="47" borderId="104" xfId="0" applyNumberFormat="1" applyFont="1" applyFill="1" applyBorder="1" applyAlignment="1">
      <x:alignment vertical="center" wrapText="1"/>
    </x:xf>
    <x:xf numFmtId="0" fontId="113" fillId="46" borderId="0" xfId="0" applyNumberFormat="1" applyFont="1" applyFill="1" applyBorder="1" applyAlignment="1">
      <x:alignment wrapText="1"/>
    </x:xf>
    <x:xf numFmtId="0" fontId="113" fillId="46" borderId="0" xfId="0" applyNumberFormat="1" applyFont="1" applyFill="1" applyBorder="1" applyAlignment="1">
      <x:alignment vertical="center" wrapText="1"/>
    </x:xf>
    <x:xf numFmtId="0" fontId="113" fillId="47" borderId="0" xfId="0" applyNumberFormat="1" applyFont="1" applyFill="1" applyBorder="1" applyAlignment="1">
      <x:alignment wrapText="1"/>
    </x:xf>
    <x:xf numFmtId="0" fontId="113" fillId="47" borderId="0" xfId="0" applyNumberFormat="1" applyFont="1" applyFill="1" applyBorder="1" applyAlignment="1">
      <x:alignment vertical="center" wrapText="1"/>
    </x:xf>
    <x:xf numFmtId="0" fontId="113" fillId="48" borderId="0" xfId="0" applyNumberFormat="1" applyFont="1" applyFill="1" applyBorder="1"/>
    <x:xf numFmtId="0" fontId="113" fillId="48" borderId="106" xfId="0" applyNumberFormat="1" applyFont="1" applyFill="1" applyBorder="1"/>
    <x:xf numFmtId="0" fontId="113" fillId="48" borderId="107" xfId="0" applyNumberFormat="1" applyFont="1" applyFill="1" applyBorder="1"/>
    <x:xf numFmtId="0" fontId="113" fillId="48" borderId="108" xfId="0" applyNumberFormat="1" applyFont="1" applyFill="1" applyBorder="1"/>
    <x:xf numFmtId="0" fontId="113" fillId="48" borderId="109" xfId="0" applyNumberFormat="1" applyFont="1" applyFill="1" applyBorder="1"/>
    <x:xf numFmtId="0" fontId="113" fillId="48" borderId="110" xfId="0" applyNumberFormat="1" applyFont="1" applyFill="1" applyBorder="1"/>
    <x:xf numFmtId="0" fontId="113" fillId="48" borderId="111" xfId="0" applyNumberFormat="1" applyFont="1" applyFill="1" applyBorder="1"/>
    <x:xf numFmtId="0" fontId="113" fillId="48" borderId="106" xfId="0" applyNumberFormat="1" applyFont="1" applyFill="1" applyBorder="1" applyAlignment="1">
      <x:alignment wrapText="1"/>
    </x:xf>
    <x:xf numFmtId="0" fontId="113" fillId="48" borderId="107" xfId="0" applyNumberFormat="1" applyFont="1" applyFill="1" applyBorder="1" applyAlignment="1">
      <x:alignment wrapText="1"/>
    </x:xf>
    <x:xf numFmtId="0" fontId="113" fillId="48" borderId="108" xfId="0" applyNumberFormat="1" applyFont="1" applyFill="1" applyBorder="1" applyAlignment="1">
      <x:alignment wrapText="1"/>
    </x:xf>
    <x:xf numFmtId="0" fontId="113" fillId="48" borderId="109" xfId="0" applyNumberFormat="1" applyFont="1" applyFill="1" applyBorder="1" applyAlignment="1">
      <x:alignment wrapText="1"/>
    </x:xf>
    <x:xf numFmtId="0" fontId="113" fillId="48" borderId="110" xfId="0" applyNumberFormat="1" applyFont="1" applyFill="1" applyBorder="1" applyAlignment="1">
      <x:alignment wrapText="1"/>
    </x:xf>
    <x:xf numFmtId="0" fontId="113" fillId="48" borderId="111" xfId="0" applyNumberFormat="1" applyFont="1" applyFill="1" applyBorder="1" applyAlignment="1">
      <x:alignment wrapText="1"/>
    </x:xf>
    <x:xf numFmtId="0" fontId="113" fillId="48" borderId="106" xfId="0" applyNumberFormat="1" applyFont="1" applyFill="1" applyBorder="1" applyAlignment="1">
      <x:alignment vertical="center" wrapText="1"/>
    </x:xf>
    <x:xf numFmtId="0" fontId="113" fillId="48" borderId="107" xfId="0" applyNumberFormat="1" applyFont="1" applyFill="1" applyBorder="1" applyAlignment="1">
      <x:alignment vertical="center" wrapText="1"/>
    </x:xf>
    <x:xf numFmtId="0" fontId="113" fillId="48" borderId="108" xfId="0" applyNumberFormat="1" applyFont="1" applyFill="1" applyBorder="1" applyAlignment="1">
      <x:alignment vertical="center" wrapText="1"/>
    </x:xf>
    <x:xf numFmtId="0" fontId="113" fillId="48" borderId="109" xfId="0" applyNumberFormat="1" applyFont="1" applyFill="1" applyBorder="1" applyAlignment="1">
      <x:alignment vertical="center" wrapText="1"/>
    </x:xf>
    <x:xf numFmtId="0" fontId="113" fillId="48" borderId="110" xfId="0" applyNumberFormat="1" applyFont="1" applyFill="1" applyBorder="1" applyAlignment="1">
      <x:alignment vertical="center" wrapText="1"/>
    </x:xf>
    <x:xf numFmtId="0" fontId="113" fillId="48" borderId="111" xfId="0" applyNumberFormat="1" applyFont="1" applyFill="1" applyBorder="1" applyAlignment="1">
      <x:alignment vertical="center" wrapText="1"/>
    </x:xf>
    <x:xf numFmtId="0" fontId="113" fillId="49" borderId="0" xfId="0" applyNumberFormat="1" applyFont="1" applyFill="1" applyBorder="1"/>
    <x:xf numFmtId="0" fontId="113" fillId="49" borderId="112" xfId="0" applyNumberFormat="1" applyFont="1" applyFill="1" applyBorder="1"/>
    <x:xf numFmtId="0" fontId="113" fillId="49" borderId="113" xfId="0" applyNumberFormat="1" applyFont="1" applyFill="1" applyBorder="1"/>
    <x:xf numFmtId="0" fontId="113" fillId="49" borderId="114" xfId="0" applyNumberFormat="1" applyFont="1" applyFill="1" applyBorder="1"/>
    <x:xf numFmtId="0" fontId="113" fillId="49" borderId="115" xfId="0" applyNumberFormat="1" applyFont="1" applyFill="1" applyBorder="1"/>
    <x:xf numFmtId="0" fontId="113" fillId="49" borderId="116" xfId="0" applyNumberFormat="1" applyFont="1" applyFill="1" applyBorder="1"/>
    <x:xf numFmtId="0" fontId="113" fillId="49" borderId="117" xfId="0" applyNumberFormat="1" applyFont="1" applyFill="1" applyBorder="1"/>
    <x:xf numFmtId="0" fontId="113" fillId="49" borderId="118" xfId="0" applyNumberFormat="1" applyFont="1" applyFill="1" applyBorder="1"/>
    <x:xf numFmtId="0" fontId="113" fillId="49" borderId="119" xfId="0" applyNumberFormat="1" applyFont="1" applyFill="1" applyBorder="1"/>
    <x:xf numFmtId="0" fontId="113" fillId="49" borderId="112" xfId="0" applyNumberFormat="1" applyFont="1" applyFill="1" applyBorder="1" applyAlignment="1">
      <x:alignment wrapText="1"/>
    </x:xf>
    <x:xf numFmtId="0" fontId="113" fillId="49" borderId="113" xfId="0" applyNumberFormat="1" applyFont="1" applyFill="1" applyBorder="1" applyAlignment="1">
      <x:alignment wrapText="1"/>
    </x:xf>
    <x:xf numFmtId="0" fontId="113" fillId="49" borderId="114" xfId="0" applyNumberFormat="1" applyFont="1" applyFill="1" applyBorder="1" applyAlignment="1">
      <x:alignment wrapText="1"/>
    </x:xf>
    <x:xf numFmtId="0" fontId="113" fillId="49" borderId="115" xfId="0" applyNumberFormat="1" applyFont="1" applyFill="1" applyBorder="1" applyAlignment="1">
      <x:alignment wrapText="1"/>
    </x:xf>
    <x:xf numFmtId="0" fontId="113" fillId="49" borderId="0" xfId="0" applyNumberFormat="1" applyFont="1" applyFill="1" applyBorder="1" applyAlignment="1">
      <x:alignment wrapText="1"/>
    </x:xf>
    <x:xf numFmtId="0" fontId="113" fillId="49" borderId="116" xfId="0" applyNumberFormat="1" applyFont="1" applyFill="1" applyBorder="1" applyAlignment="1">
      <x:alignment wrapText="1"/>
    </x:xf>
    <x:xf numFmtId="0" fontId="113" fillId="49" borderId="117" xfId="0" applyNumberFormat="1" applyFont="1" applyFill="1" applyBorder="1" applyAlignment="1">
      <x:alignment wrapText="1"/>
    </x:xf>
    <x:xf numFmtId="0" fontId="113" fillId="49" borderId="118" xfId="0" applyNumberFormat="1" applyFont="1" applyFill="1" applyBorder="1" applyAlignment="1">
      <x:alignment wrapText="1"/>
    </x:xf>
    <x:xf numFmtId="0" fontId="113" fillId="49" borderId="119" xfId="0" applyNumberFormat="1" applyFont="1" applyFill="1" applyBorder="1" applyAlignment="1">
      <x:alignment wrapText="1"/>
    </x:xf>
    <x:xf numFmtId="0" fontId="113" fillId="49" borderId="112" xfId="0" applyNumberFormat="1" applyFont="1" applyFill="1" applyBorder="1" applyAlignment="1">
      <x:alignment vertical="center" wrapText="1"/>
    </x:xf>
    <x:xf numFmtId="0" fontId="113" fillId="49" borderId="113" xfId="0" applyNumberFormat="1" applyFont="1" applyFill="1" applyBorder="1" applyAlignment="1">
      <x:alignment vertical="center" wrapText="1"/>
    </x:xf>
    <x:xf numFmtId="0" fontId="113" fillId="49" borderId="114" xfId="0" applyNumberFormat="1" applyFont="1" applyFill="1" applyBorder="1" applyAlignment="1">
      <x:alignment vertical="center" wrapText="1"/>
    </x:xf>
    <x:xf numFmtId="0" fontId="113" fillId="49" borderId="115" xfId="0" applyNumberFormat="1" applyFont="1" applyFill="1" applyBorder="1" applyAlignment="1">
      <x:alignment vertical="center" wrapText="1"/>
    </x:xf>
    <x:xf numFmtId="0" fontId="113" fillId="49" borderId="0" xfId="0" applyNumberFormat="1" applyFont="1" applyFill="1" applyBorder="1" applyAlignment="1">
      <x:alignment vertical="center" wrapText="1"/>
    </x:xf>
    <x:xf numFmtId="0" fontId="113" fillId="49" borderId="116" xfId="0" applyNumberFormat="1" applyFont="1" applyFill="1" applyBorder="1" applyAlignment="1">
      <x:alignment vertical="center" wrapText="1"/>
    </x:xf>
    <x:xf numFmtId="0" fontId="113" fillId="49" borderId="117" xfId="0" applyNumberFormat="1" applyFont="1" applyFill="1" applyBorder="1" applyAlignment="1">
      <x:alignment vertical="center" wrapText="1"/>
    </x:xf>
    <x:xf numFmtId="0" fontId="113" fillId="49" borderId="118" xfId="0" applyNumberFormat="1" applyFont="1" applyFill="1" applyBorder="1" applyAlignment="1">
      <x:alignment vertical="center" wrapText="1"/>
    </x:xf>
    <x:xf numFmtId="0" fontId="113" fillId="49" borderId="119" xfId="0" applyNumberFormat="1" applyFont="1" applyFill="1" applyBorder="1" applyAlignment="1">
      <x:alignment vertical="center" wrapText="1"/>
    </x:xf>
    <x:xf numFmtId="0" fontId="113" fillId="47" borderId="120" xfId="0" applyNumberFormat="1" applyFont="1" applyFill="1" applyBorder="1"/>
    <x:xf numFmtId="0" fontId="113" fillId="47" borderId="121" xfId="0" applyNumberFormat="1" applyFont="1" applyFill="1" applyBorder="1"/>
    <x:xf numFmtId="0" fontId="113" fillId="47" borderId="122" xfId="0" applyNumberFormat="1" applyFont="1" applyFill="1" applyBorder="1"/>
    <x:xf numFmtId="0" fontId="113" fillId="47" borderId="123" xfId="0" applyNumberFormat="1" applyFont="1" applyFill="1" applyBorder="1"/>
    <x:xf numFmtId="0" fontId="113" fillId="47" borderId="124" xfId="0" applyNumberFormat="1" applyFont="1" applyFill="1" applyBorder="1"/>
    <x:xf numFmtId="0" fontId="113" fillId="47" borderId="125" xfId="0" applyNumberFormat="1" applyFont="1" applyFill="1" applyBorder="1"/>
    <x:xf numFmtId="0" fontId="113" fillId="47" borderId="120" xfId="0" applyNumberFormat="1" applyFont="1" applyFill="1" applyBorder="1" applyAlignment="1">
      <x:alignment wrapText="1"/>
    </x:xf>
    <x:xf numFmtId="0" fontId="113" fillId="47" borderId="121" xfId="0" applyNumberFormat="1" applyFont="1" applyFill="1" applyBorder="1" applyAlignment="1">
      <x:alignment wrapText="1"/>
    </x:xf>
    <x:xf numFmtId="0" fontId="113" fillId="47" borderId="122" xfId="0" applyNumberFormat="1" applyFont="1" applyFill="1" applyBorder="1" applyAlignment="1">
      <x:alignment wrapText="1"/>
    </x:xf>
    <x:xf numFmtId="0" fontId="113" fillId="47" borderId="123" xfId="0" applyNumberFormat="1" applyFont="1" applyFill="1" applyBorder="1" applyAlignment="1">
      <x:alignment wrapText="1"/>
    </x:xf>
    <x:xf numFmtId="0" fontId="113" fillId="47" borderId="124" xfId="0" applyNumberFormat="1" applyFont="1" applyFill="1" applyBorder="1" applyAlignment="1">
      <x:alignment wrapText="1"/>
    </x:xf>
    <x:xf numFmtId="0" fontId="113" fillId="47" borderId="125" xfId="0" applyNumberFormat="1" applyFont="1" applyFill="1" applyBorder="1" applyAlignment="1">
      <x:alignment wrapText="1"/>
    </x:xf>
    <x:xf numFmtId="0" fontId="113" fillId="47" borderId="120" xfId="0" applyNumberFormat="1" applyFont="1" applyFill="1" applyBorder="1" applyAlignment="1">
      <x:alignment vertical="center" wrapText="1"/>
    </x:xf>
    <x:xf numFmtId="0" fontId="113" fillId="47" borderId="121" xfId="0" applyNumberFormat="1" applyFont="1" applyFill="1" applyBorder="1" applyAlignment="1">
      <x:alignment vertical="center" wrapText="1"/>
    </x:xf>
    <x:xf numFmtId="0" fontId="113" fillId="47" borderId="122" xfId="0" applyNumberFormat="1" applyFont="1" applyFill="1" applyBorder="1" applyAlignment="1">
      <x:alignment vertical="center" wrapText="1"/>
    </x:xf>
    <x:xf numFmtId="0" fontId="113" fillId="47" borderId="123" xfId="0" applyNumberFormat="1" applyFont="1" applyFill="1" applyBorder="1" applyAlignment="1">
      <x:alignment vertical="center" wrapText="1"/>
    </x:xf>
    <x:xf numFmtId="0" fontId="113" fillId="47" borderId="124" xfId="0" applyNumberFormat="1" applyFont="1" applyFill="1" applyBorder="1" applyAlignment="1">
      <x:alignment vertical="center" wrapText="1"/>
    </x:xf>
    <x:xf numFmtId="0" fontId="113" fillId="47" borderId="125" xfId="0" applyNumberFormat="1" applyFont="1" applyFill="1" applyBorder="1" applyAlignment="1">
      <x:alignment vertical="center" wrapText="1"/>
    </x:xf>
    <x:xf numFmtId="0" fontId="120" fillId="0" borderId="0" xfId="0" applyNumberFormat="1" applyFont="1" applyFill="1" applyBorder="1"/>
    <x:xf numFmtId="0" fontId="120" fillId="0" borderId="0" xfId="0" applyNumberFormat="1" applyFont="1" applyFill="1" applyBorder="1" applyAlignment="1">
      <x:alignment wrapText="1"/>
    </x:xf>
    <x:xf numFmtId="0" fontId="120" fillId="0" borderId="0" xfId="0" applyNumberFormat="1" applyFont="1" applyFill="1" applyBorder="1" applyAlignment="1">
      <x:alignment vertical="center" wrapText="1"/>
    </x:xf>
  </x:cellXfs>
  <x:cellStyles count="42">
    <x:cellStyle name="20% - Énfasis1" xfId="1"/>
    <x:cellStyle name="20% - Énfasis2" xfId="2"/>
    <x:cellStyle name="20% - Énfasis3" xfId="3"/>
    <x:cellStyle name="20% - Énfasis4" xfId="4"/>
    <x:cellStyle name="20% - Énfasis5" xfId="5"/>
    <x:cellStyle name="20% - Énfasis6" xfId="6"/>
    <x:cellStyle name="40% - Énfasis1" xfId="7"/>
    <x:cellStyle name="40% - Énfasis2" xfId="8"/>
    <x:cellStyle name="40% - Énfasis3" xfId="9"/>
    <x:cellStyle name="40% - Énfasis4" xfId="10"/>
    <x:cellStyle name="40% - Énfasis5" xfId="11"/>
    <x:cellStyle name="40% - Énfasis6" xfId="12"/>
    <x:cellStyle name="60% - Énfasis1" xfId="13"/>
    <x:cellStyle name="60% - Énfasis2" xfId="14"/>
    <x:cellStyle name="60% - Énfasis3" xfId="15"/>
    <x:cellStyle name="60% - Énfasis4" xfId="16"/>
    <x:cellStyle name="60% - Énfasis5" xfId="17"/>
    <x:cellStyle name="60% - Énfasis6" xfId="18"/>
    <x:cellStyle name="Cálculo" xfId="19"/>
    <x:cellStyle name="Celda de comprobación" xfId="20"/>
    <x:cellStyle name="Celda vinculada" xfId="21"/>
    <x:cellStyle name="Encabezado 4" xfId="22"/>
    <x:cellStyle name="Énfasis1" xfId="23"/>
    <x:cellStyle name="Énfasis2" xfId="24"/>
    <x:cellStyle name="Énfasis3" xfId="25"/>
    <x:cellStyle name="Énfasis4" xfId="26"/>
    <x:cellStyle name="Énfasis5" xfId="27"/>
    <x:cellStyle name="Énfasis6" xfId="28"/>
    <x:cellStyle name="Entrada" xfId="29"/>
    <x:cellStyle name="Euro" xfId="30"/>
    <x:cellStyle name="Incorrecto" xfId="31"/>
    <x:cellStyle name="Millares" xfId="32"/>
    <x:cellStyle name="Neutral" xfId="33"/>
    <x:cellStyle name="Normal" xfId="0"/>
    <x:cellStyle name="Notas" xfId="34"/>
    <x:cellStyle name="Salida" xfId="35"/>
    <x:cellStyle name="Texto de advertencia" xfId="36"/>
    <x:cellStyle name="Texto explicativo" xfId="37"/>
    <x:cellStyle name="Título" xfId="38"/>
    <x:cellStyle name="Título 2" xfId="39"/>
    <x:cellStyle name="Título 3" xfId="40"/>
    <x:cellStyle name="Total" xfId="4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8d17a260a4ff7" /><Relationship Type="http://schemas.openxmlformats.org/officeDocument/2006/relationships/theme" Target="/xl/theme/theme1.xml" Id="Rc21397f8168d4a83" /><Relationship Type="http://schemas.openxmlformats.org/officeDocument/2006/relationships/sharedStrings" Target="/xl/sharedStrings.xml" Id="R0c1d3e45c4d245e9" /><Relationship Type="http://schemas.openxmlformats.org/officeDocument/2006/relationships/worksheet" Target="/xl/worksheets/sheet1.xml" Id="Re3f2f1a70609473b" /><Relationship Type="http://schemas.openxmlformats.org/officeDocument/2006/relationships/worksheet" Target="/xl/worksheets/sheet2.xml" Id="R9d59787fea3a485b" /><Relationship Type="http://schemas.openxmlformats.org/officeDocument/2006/relationships/worksheet" Target="/xl/worksheets/sheet3.xml" Id="Rce11fc5bbb1f4f0f" /><Relationship Type="http://schemas.openxmlformats.org/officeDocument/2006/relationships/worksheet" Target="/xl/worksheets/sheet4.xml" Id="Rce2596ae1e9d40dd" /><Relationship Type="http://schemas.microsoft.com/office/2017/10/relationships/person" Target="/xl/persons/person.xml" Id="R848b51de1db045e9" /></Relationships>
</file>

<file path=xl/drawings/drawing1.xml><?xml version="1.0" encoding="utf-8"?>
<xdr:wsDr xmlns:xdr="http://schemas.openxmlformats.org/drawingml/2006/spreadsheetDrawing">
  <xdr:twoCellAnchor editAs="oneCell">
    <xdr:from>
      <xdr:col>20</xdr:col>
      <xdr:colOff>0</xdr:colOff>
      <xdr:row>8</xdr:row>
      <xdr:rowOff>0</xdr:rowOff>
    </xdr:from>
    <xdr:to>
      <xdr:col>21</xdr:col>
      <xdr:colOff>9525</xdr:colOff>
      <xdr:row>28</xdr:row>
      <xdr:rowOff>9525</xdr:rowOff>
    </xdr:to>
    <xdr:sp>
      <xdr:nvSpPr>
        <xdr:cNvPr id="1" name="Line 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810000" y="1276350"/>
          <a:ext cx="200025" cy="32670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161925</xdr:colOff>
      <xdr:row>7</xdr:row>
      <xdr:rowOff>133350</xdr:rowOff>
    </xdr:from>
    <xdr:to>
      <xdr:col>13</xdr:col>
      <xdr:colOff>57150</xdr:colOff>
      <xdr:row>8</xdr:row>
      <xdr:rowOff>47625</xdr:rowOff>
    </xdr:to>
    <xdr:sp>
      <xdr:nvSpPr>
        <xdr:cNvPr id="2" name="Oval 10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47925" y="1247775"/>
          <a:ext cx="85725" cy="7620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133350</xdr:colOff>
      <xdr:row>30</xdr:row>
      <xdr:rowOff>123825</xdr:rowOff>
    </xdr:from>
    <xdr:to>
      <xdr:col>13</xdr:col>
      <xdr:colOff>28575</xdr:colOff>
      <xdr:row>31</xdr:row>
      <xdr:rowOff>38100</xdr:rowOff>
    </xdr:to>
    <xdr:sp>
      <xdr:nvSpPr>
        <xdr:cNvPr id="3" name="Oval 11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19350" y="4981575"/>
          <a:ext cx="85725" cy="7620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161925</xdr:colOff>
      <xdr:row>23</xdr:row>
      <xdr:rowOff>133350</xdr:rowOff>
    </xdr:from>
    <xdr:to>
      <xdr:col>11</xdr:col>
      <xdr:colOff>57150</xdr:colOff>
      <xdr:row>24</xdr:row>
      <xdr:rowOff>47625</xdr:rowOff>
    </xdr:to>
    <xdr:sp>
      <xdr:nvSpPr>
        <xdr:cNvPr id="4" name="Oval 12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066925" y="3838575"/>
          <a:ext cx="85725" cy="8572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161925</xdr:colOff>
      <xdr:row>30</xdr:row>
      <xdr:rowOff>133350</xdr:rowOff>
    </xdr:from>
    <xdr:to>
      <xdr:col>11</xdr:col>
      <xdr:colOff>57150</xdr:colOff>
      <xdr:row>31</xdr:row>
      <xdr:rowOff>47625</xdr:rowOff>
    </xdr:to>
    <xdr:sp>
      <xdr:nvSpPr>
        <xdr:cNvPr id="5" name="Oval 13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066925" y="4991100"/>
          <a:ext cx="85725" cy="7620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20</xdr:col>
      <xdr:colOff>28575</xdr:colOff>
      <xdr:row>8</xdr:row>
      <xdr:rowOff>0</xdr:rowOff>
    </xdr:from>
    <xdr:to>
      <xdr:col>20</xdr:col>
      <xdr:colOff>28575</xdr:colOff>
      <xdr:row>10</xdr:row>
      <xdr:rowOff>0</xdr:rowOff>
    </xdr:to>
    <xdr:sp>
      <xdr:nvSpPr>
        <xdr:cNvPr id="6" name="Line 1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838575" y="1276350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tailEnd type="triangle" w="sm" len="sm"/>
        </a:ln>
      </xdr:spPr>
    </xdr:sp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0</xdr:colOff>
      <xdr:row>9</xdr:row>
      <xdr:rowOff>152400</xdr:rowOff>
    </xdr:to>
    <xdr:sp>
      <xdr:nvSpPr>
        <xdr:cNvPr id="7" name="Line 1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000500" y="1276350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tailEnd type="triangle" w="sm" len="sm"/>
        </a:ln>
      </xdr:spPr>
    </xdr:sp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0</xdr:colOff>
      <xdr:row>10</xdr:row>
      <xdr:rowOff>0</xdr:rowOff>
    </xdr:to>
    <xdr:sp>
      <xdr:nvSpPr>
        <xdr:cNvPr id="8" name="Line 1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191000" y="1276350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tailEnd type="triangle" w="sm" len="sm"/>
        </a:ln>
      </xdr:spPr>
    </xdr:sp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0</xdr:colOff>
      <xdr:row>10</xdr:row>
      <xdr:rowOff>0</xdr:rowOff>
    </xdr:to>
    <xdr:sp>
      <xdr:nvSpPr>
        <xdr:cNvPr id="9" name="Line 1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381500" y="1276350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sm" len="sm"/>
        </a:ln>
      </xdr:spPr>
    </xdr:sp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0</xdr:colOff>
      <xdr:row>10</xdr:row>
      <xdr:rowOff>0</xdr:rowOff>
    </xdr:to>
    <xdr:sp>
      <xdr:nvSpPr>
        <xdr:cNvPr id="10" name="Line 1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572000" y="1276350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tailEnd type="triangle" w="sm" len="sm"/>
        </a:ln>
      </xdr:spPr>
    </xdr:sp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0</xdr:colOff>
      <xdr:row>10</xdr:row>
      <xdr:rowOff>0</xdr:rowOff>
    </xdr:to>
    <xdr:sp>
      <xdr:nvSpPr>
        <xdr:cNvPr id="11" name="Line 1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762500" y="1276350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tailEnd type="triangle" w="sm" len="sm"/>
        </a:ln>
      </xdr:spPr>
    </xdr:sp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0</xdr:colOff>
      <xdr:row>10</xdr:row>
      <xdr:rowOff>0</xdr:rowOff>
    </xdr:to>
    <xdr:sp>
      <xdr:nvSpPr>
        <xdr:cNvPr id="12" name="Line 2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953000" y="1276350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tailEnd type="triangle" w="sm" len="sm"/>
        </a:ln>
      </xdr:spPr>
    </xdr:sp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0</xdr:colOff>
      <xdr:row>10</xdr:row>
      <xdr:rowOff>0</xdr:rowOff>
    </xdr:to>
    <xdr:sp>
      <xdr:nvSpPr>
        <xdr:cNvPr id="13" name="Line 2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143500" y="1276350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tailEnd type="triangle" w="sm" len="sm"/>
        </a:ln>
      </xdr:spPr>
    </xdr:sp>
    <xdr:clientData/>
  </xdr:twoCellAnchor>
  <xdr:twoCellAnchor editAs="oneCell">
    <xdr:from>
      <xdr:col>28</xdr:col>
      <xdr:colOff>0</xdr:colOff>
      <xdr:row>8</xdr:row>
      <xdr:rowOff>9525</xdr:rowOff>
    </xdr:from>
    <xdr:to>
      <xdr:col>28</xdr:col>
      <xdr:colOff>0</xdr:colOff>
      <xdr:row>10</xdr:row>
      <xdr:rowOff>0</xdr:rowOff>
    </xdr:to>
    <xdr:sp>
      <xdr:nvSpPr>
        <xdr:cNvPr id="14" name="Line 2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334000" y="1285875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tailEnd type="triangle" w="sm" len="sm"/>
        </a:ln>
      </xdr:spPr>
    </xdr:sp>
    <xdr:clientData/>
  </xdr:twoCellAnchor>
  <xdr:twoCellAnchor editAs="oneCell">
    <xdr:from>
      <xdr:col>29</xdr:col>
      <xdr:colOff>0</xdr:colOff>
      <xdr:row>8</xdr:row>
      <xdr:rowOff>9525</xdr:rowOff>
    </xdr:from>
    <xdr:to>
      <xdr:col>29</xdr:col>
      <xdr:colOff>0</xdr:colOff>
      <xdr:row>10</xdr:row>
      <xdr:rowOff>0</xdr:rowOff>
    </xdr:to>
    <xdr:sp>
      <xdr:nvSpPr>
        <xdr:cNvPr id="15" name="Line 2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524500" y="1285875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tailEnd type="triangle" w="sm" len="sm"/>
        </a:ln>
      </xdr:spPr>
    </xdr:sp>
    <xdr:clientData/>
  </xdr:twoCellAnchor>
  <xdr:twoCellAnchor editAs="oneCell">
    <xdr:from>
      <xdr:col>9</xdr:col>
      <xdr:colOff>180975</xdr:colOff>
      <xdr:row>68</xdr:row>
      <xdr:rowOff>0</xdr:rowOff>
    </xdr:from>
    <xdr:to>
      <xdr:col>10</xdr:col>
      <xdr:colOff>180975</xdr:colOff>
      <xdr:row>87</xdr:row>
      <xdr:rowOff>0</xdr:rowOff>
    </xdr:to>
    <xdr:sp>
      <xdr:nvSpPr>
        <xdr:cNvPr id="16" name="Line 2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895475" y="11049000"/>
          <a:ext cx="190500" cy="28956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2700">
          <a:solidFill>
            <a:srgbClr val="000000"/>
          </a:solidFill>
          <a:round/>
        </a:ln>
      </xdr:spPr>
    </xdr:sp>
    <xdr:clientData/>
  </xdr:twoCellAnchor>
  <xdr:twoCellAnchor editAs="oneCell">
    <xdr:from>
      <xdr:col>22</xdr:col>
      <xdr:colOff>104775</xdr:colOff>
      <xdr:row>78</xdr:row>
      <xdr:rowOff>47625</xdr:rowOff>
    </xdr:from>
    <xdr:to>
      <xdr:col>22</xdr:col>
      <xdr:colOff>104775</xdr:colOff>
      <xdr:row>90</xdr:row>
      <xdr:rowOff>9525</xdr:rowOff>
    </xdr:to>
    <xdr:sp>
      <xdr:nvSpPr>
        <xdr:cNvPr id="17" name="Line 29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4295775" y="12620625"/>
          <a:ext cx="0" cy="18192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19</xdr:col>
      <xdr:colOff>95250</xdr:colOff>
      <xdr:row>78</xdr:row>
      <xdr:rowOff>38100</xdr:rowOff>
    </xdr:from>
    <xdr:to>
      <xdr:col>22</xdr:col>
      <xdr:colOff>123825</xdr:colOff>
      <xdr:row>78</xdr:row>
      <xdr:rowOff>38100</xdr:rowOff>
    </xdr:to>
    <xdr:sp>
      <xdr:nvSpPr>
        <xdr:cNvPr id="18" name="Line 30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714750" y="12611100"/>
          <a:ext cx="6000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18</xdr:col>
      <xdr:colOff>9525</xdr:colOff>
      <xdr:row>68</xdr:row>
      <xdr:rowOff>0</xdr:rowOff>
    </xdr:from>
    <xdr:to>
      <xdr:col>20</xdr:col>
      <xdr:colOff>180975</xdr:colOff>
      <xdr:row>68</xdr:row>
      <xdr:rowOff>0</xdr:rowOff>
    </xdr:to>
    <xdr:sp>
      <xdr:nvSpPr>
        <xdr:cNvPr id="19" name="Line 31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38525" y="11049000"/>
          <a:ext cx="5524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17</xdr:col>
      <xdr:colOff>180975</xdr:colOff>
      <xdr:row>70</xdr:row>
      <xdr:rowOff>0</xdr:rowOff>
    </xdr:from>
    <xdr:to>
      <xdr:col>21</xdr:col>
      <xdr:colOff>9525</xdr:colOff>
      <xdr:row>70</xdr:row>
      <xdr:rowOff>0</xdr:rowOff>
    </xdr:to>
    <xdr:sp>
      <xdr:nvSpPr>
        <xdr:cNvPr id="20" name="Line 35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19475" y="11353800"/>
          <a:ext cx="5905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17</xdr:col>
      <xdr:colOff>180975</xdr:colOff>
      <xdr:row>71</xdr:row>
      <xdr:rowOff>142875</xdr:rowOff>
    </xdr:from>
    <xdr:to>
      <xdr:col>20</xdr:col>
      <xdr:colOff>180975</xdr:colOff>
      <xdr:row>71</xdr:row>
      <xdr:rowOff>142875</xdr:rowOff>
    </xdr:to>
    <xdr:sp>
      <xdr:nvSpPr>
        <xdr:cNvPr id="21" name="Line 37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19475" y="11649075"/>
          <a:ext cx="5715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17</xdr:col>
      <xdr:colOff>180975</xdr:colOff>
      <xdr:row>73</xdr:row>
      <xdr:rowOff>142875</xdr:rowOff>
    </xdr:from>
    <xdr:to>
      <xdr:col>20</xdr:col>
      <xdr:colOff>180975</xdr:colOff>
      <xdr:row>73</xdr:row>
      <xdr:rowOff>142875</xdr:rowOff>
    </xdr:to>
    <xdr:sp>
      <xdr:nvSpPr>
        <xdr:cNvPr id="22" name="Line 38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19475" y="11953875"/>
          <a:ext cx="5715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18</xdr:col>
      <xdr:colOff>0</xdr:colOff>
      <xdr:row>75</xdr:row>
      <xdr:rowOff>142875</xdr:rowOff>
    </xdr:from>
    <xdr:to>
      <xdr:col>21</xdr:col>
      <xdr:colOff>0</xdr:colOff>
      <xdr:row>75</xdr:row>
      <xdr:rowOff>142875</xdr:rowOff>
    </xdr:to>
    <xdr:sp>
      <xdr:nvSpPr>
        <xdr:cNvPr id="23" name="Line 39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29000" y="12258675"/>
          <a:ext cx="5715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17</xdr:col>
      <xdr:colOff>171450</xdr:colOff>
      <xdr:row>78</xdr:row>
      <xdr:rowOff>0</xdr:rowOff>
    </xdr:from>
    <xdr:to>
      <xdr:col>21</xdr:col>
      <xdr:colOff>0</xdr:colOff>
      <xdr:row>78</xdr:row>
      <xdr:rowOff>0</xdr:rowOff>
    </xdr:to>
    <xdr:sp>
      <xdr:nvSpPr>
        <xdr:cNvPr id="24" name="Line 40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09950" y="12573000"/>
          <a:ext cx="5905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18</xdr:col>
      <xdr:colOff>0</xdr:colOff>
      <xdr:row>79</xdr:row>
      <xdr:rowOff>142875</xdr:rowOff>
    </xdr:from>
    <xdr:to>
      <xdr:col>20</xdr:col>
      <xdr:colOff>180975</xdr:colOff>
      <xdr:row>79</xdr:row>
      <xdr:rowOff>142875</xdr:rowOff>
    </xdr:to>
    <xdr:sp>
      <xdr:nvSpPr>
        <xdr:cNvPr id="25" name="Line 41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29000" y="12868275"/>
          <a:ext cx="5619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17</xdr:col>
      <xdr:colOff>180975</xdr:colOff>
      <xdr:row>82</xdr:row>
      <xdr:rowOff>0</xdr:rowOff>
    </xdr:from>
    <xdr:to>
      <xdr:col>20</xdr:col>
      <xdr:colOff>180975</xdr:colOff>
      <xdr:row>82</xdr:row>
      <xdr:rowOff>0</xdr:rowOff>
    </xdr:to>
    <xdr:sp>
      <xdr:nvSpPr>
        <xdr:cNvPr id="26" name="Line 42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19475" y="13182600"/>
          <a:ext cx="5715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17</xdr:col>
      <xdr:colOff>180975</xdr:colOff>
      <xdr:row>83</xdr:row>
      <xdr:rowOff>142875</xdr:rowOff>
    </xdr:from>
    <xdr:to>
      <xdr:col>21</xdr:col>
      <xdr:colOff>0</xdr:colOff>
      <xdr:row>83</xdr:row>
      <xdr:rowOff>142875</xdr:rowOff>
    </xdr:to>
    <xdr:sp>
      <xdr:nvSpPr>
        <xdr:cNvPr id="27" name="Line 43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19475" y="13477875"/>
          <a:ext cx="5810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17</xdr:col>
      <xdr:colOff>180975</xdr:colOff>
      <xdr:row>85</xdr:row>
      <xdr:rowOff>142875</xdr:rowOff>
    </xdr:from>
    <xdr:to>
      <xdr:col>21</xdr:col>
      <xdr:colOff>9525</xdr:colOff>
      <xdr:row>85</xdr:row>
      <xdr:rowOff>142875</xdr:rowOff>
    </xdr:to>
    <xdr:sp>
      <xdr:nvSpPr>
        <xdr:cNvPr id="28" name="Line 44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19475" y="13782675"/>
          <a:ext cx="5905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18</xdr:col>
      <xdr:colOff>9525</xdr:colOff>
      <xdr:row>88</xdr:row>
      <xdr:rowOff>9525</xdr:rowOff>
    </xdr:from>
    <xdr:to>
      <xdr:col>21</xdr:col>
      <xdr:colOff>0</xdr:colOff>
      <xdr:row>88</xdr:row>
      <xdr:rowOff>9525</xdr:rowOff>
    </xdr:to>
    <xdr:sp>
      <xdr:nvSpPr>
        <xdr:cNvPr id="29" name="Line 45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38525" y="14116050"/>
          <a:ext cx="5619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18</xdr:col>
      <xdr:colOff>9525</xdr:colOff>
      <xdr:row>90</xdr:row>
      <xdr:rowOff>9525</xdr:rowOff>
    </xdr:from>
    <xdr:to>
      <xdr:col>20</xdr:col>
      <xdr:colOff>180975</xdr:colOff>
      <xdr:row>90</xdr:row>
      <xdr:rowOff>9525</xdr:rowOff>
    </xdr:to>
    <xdr:sp>
      <xdr:nvSpPr>
        <xdr:cNvPr id="30" name="Line 46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38525" y="14439900"/>
          <a:ext cx="5524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25</xdr:col>
      <xdr:colOff>0</xdr:colOff>
      <xdr:row>68</xdr:row>
      <xdr:rowOff>0</xdr:rowOff>
    </xdr:from>
    <xdr:to>
      <xdr:col>28</xdr:col>
      <xdr:colOff>9525</xdr:colOff>
      <xdr:row>90</xdr:row>
      <xdr:rowOff>9525</xdr:rowOff>
    </xdr:to>
    <xdr:sp>
      <xdr:nvSpPr>
        <xdr:cNvPr id="31" name="Line 4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762500" y="11049000"/>
          <a:ext cx="581025" cy="33909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</a:ln>
      </xdr:spPr>
    </xdr:sp>
    <xdr:clientData/>
  </xdr:twoCellAnchor>
  <xdr:twoCellAnchor editAs="oneCell">
    <xdr:from>
      <xdr:col>25</xdr:col>
      <xdr:colOff>0</xdr:colOff>
      <xdr:row>90</xdr:row>
      <xdr:rowOff>0</xdr:rowOff>
    </xdr:from>
    <xdr:to>
      <xdr:col>28</xdr:col>
      <xdr:colOff>0</xdr:colOff>
      <xdr:row>90</xdr:row>
      <xdr:rowOff>0</xdr:rowOff>
    </xdr:to>
    <xdr:sp>
      <xdr:nvSpPr>
        <xdr:cNvPr id="32" name="Line 49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762500" y="14430375"/>
          <a:ext cx="5715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25</xdr:col>
      <xdr:colOff>0</xdr:colOff>
      <xdr:row>88</xdr:row>
      <xdr:rowOff>0</xdr:rowOff>
    </xdr:from>
    <xdr:to>
      <xdr:col>27</xdr:col>
      <xdr:colOff>142875</xdr:colOff>
      <xdr:row>88</xdr:row>
      <xdr:rowOff>0</xdr:rowOff>
    </xdr:to>
    <xdr:sp>
      <xdr:nvSpPr>
        <xdr:cNvPr id="33" name="Line 50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762500" y="14106525"/>
          <a:ext cx="5238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25</xdr:col>
      <xdr:colOff>0</xdr:colOff>
      <xdr:row>86</xdr:row>
      <xdr:rowOff>0</xdr:rowOff>
    </xdr:from>
    <xdr:to>
      <xdr:col>27</xdr:col>
      <xdr:colOff>76200</xdr:colOff>
      <xdr:row>86</xdr:row>
      <xdr:rowOff>0</xdr:rowOff>
    </xdr:to>
    <xdr:sp>
      <xdr:nvSpPr>
        <xdr:cNvPr id="34" name="Line 51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762500" y="13792200"/>
          <a:ext cx="4572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25</xdr:col>
      <xdr:colOff>0</xdr:colOff>
      <xdr:row>84</xdr:row>
      <xdr:rowOff>0</xdr:rowOff>
    </xdr:from>
    <xdr:to>
      <xdr:col>27</xdr:col>
      <xdr:colOff>38100</xdr:colOff>
      <xdr:row>84</xdr:row>
      <xdr:rowOff>0</xdr:rowOff>
    </xdr:to>
    <xdr:sp>
      <xdr:nvSpPr>
        <xdr:cNvPr id="35" name="Line 52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762500" y="13487400"/>
          <a:ext cx="4191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25</xdr:col>
      <xdr:colOff>0</xdr:colOff>
      <xdr:row>82</xdr:row>
      <xdr:rowOff>0</xdr:rowOff>
    </xdr:from>
    <xdr:to>
      <xdr:col>26</xdr:col>
      <xdr:colOff>180975</xdr:colOff>
      <xdr:row>82</xdr:row>
      <xdr:rowOff>0</xdr:rowOff>
    </xdr:to>
    <xdr:sp>
      <xdr:nvSpPr>
        <xdr:cNvPr id="36" name="Line 53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762500" y="13182600"/>
          <a:ext cx="3714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24</xdr:col>
      <xdr:colOff>180975</xdr:colOff>
      <xdr:row>80</xdr:row>
      <xdr:rowOff>0</xdr:rowOff>
    </xdr:from>
    <xdr:to>
      <xdr:col>26</xdr:col>
      <xdr:colOff>114300</xdr:colOff>
      <xdr:row>80</xdr:row>
      <xdr:rowOff>0</xdr:rowOff>
    </xdr:to>
    <xdr:sp>
      <xdr:nvSpPr>
        <xdr:cNvPr id="37" name="Line 54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752975" y="12877800"/>
          <a:ext cx="3143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25</xdr:col>
      <xdr:colOff>0</xdr:colOff>
      <xdr:row>78</xdr:row>
      <xdr:rowOff>0</xdr:rowOff>
    </xdr:from>
    <xdr:to>
      <xdr:col>26</xdr:col>
      <xdr:colOff>66675</xdr:colOff>
      <xdr:row>78</xdr:row>
      <xdr:rowOff>0</xdr:rowOff>
    </xdr:to>
    <xdr:sp>
      <xdr:nvSpPr>
        <xdr:cNvPr id="38" name="Line 55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762500" y="12573000"/>
          <a:ext cx="2571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24</xdr:col>
      <xdr:colOff>180975</xdr:colOff>
      <xdr:row>75</xdr:row>
      <xdr:rowOff>142875</xdr:rowOff>
    </xdr:from>
    <xdr:to>
      <xdr:col>26</xdr:col>
      <xdr:colOff>9525</xdr:colOff>
      <xdr:row>75</xdr:row>
      <xdr:rowOff>142875</xdr:rowOff>
    </xdr:to>
    <xdr:sp>
      <xdr:nvSpPr>
        <xdr:cNvPr id="39" name="Line 56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752975" y="12258675"/>
          <a:ext cx="2095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24</xdr:col>
      <xdr:colOff>180975</xdr:colOff>
      <xdr:row>73</xdr:row>
      <xdr:rowOff>142875</xdr:rowOff>
    </xdr:from>
    <xdr:to>
      <xdr:col>25</xdr:col>
      <xdr:colOff>161925</xdr:colOff>
      <xdr:row>73</xdr:row>
      <xdr:rowOff>142875</xdr:rowOff>
    </xdr:to>
    <xdr:sp>
      <xdr:nvSpPr>
        <xdr:cNvPr id="40" name="Line 57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752975" y="11953875"/>
          <a:ext cx="1714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25</xdr:col>
      <xdr:colOff>0</xdr:colOff>
      <xdr:row>72</xdr:row>
      <xdr:rowOff>0</xdr:rowOff>
    </xdr:from>
    <xdr:to>
      <xdr:col>25</xdr:col>
      <xdr:colOff>104775</xdr:colOff>
      <xdr:row>72</xdr:row>
      <xdr:rowOff>0</xdr:rowOff>
    </xdr:to>
    <xdr:sp>
      <xdr:nvSpPr>
        <xdr:cNvPr id="41" name="Line 58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762500" y="11658600"/>
          <a:ext cx="1047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28</xdr:col>
      <xdr:colOff>57150</xdr:colOff>
      <xdr:row>90</xdr:row>
      <xdr:rowOff>0</xdr:rowOff>
    </xdr:from>
    <xdr:to>
      <xdr:col>29</xdr:col>
      <xdr:colOff>104775</xdr:colOff>
      <xdr:row>90</xdr:row>
      <xdr:rowOff>0</xdr:rowOff>
    </xdr:to>
    <xdr:sp>
      <xdr:nvSpPr>
        <xdr:cNvPr id="42" name="Line 5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391150" y="14430375"/>
          <a:ext cx="2381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29</xdr:col>
      <xdr:colOff>104775</xdr:colOff>
      <xdr:row>83</xdr:row>
      <xdr:rowOff>76200</xdr:rowOff>
    </xdr:from>
    <xdr:to>
      <xdr:col>29</xdr:col>
      <xdr:colOff>104775</xdr:colOff>
      <xdr:row>90</xdr:row>
      <xdr:rowOff>0</xdr:rowOff>
    </xdr:to>
    <xdr:sp>
      <xdr:nvSpPr>
        <xdr:cNvPr id="43" name="Line 60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5629275" y="13411200"/>
          <a:ext cx="0" cy="10191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25</xdr:col>
      <xdr:colOff>161925</xdr:colOff>
      <xdr:row>83</xdr:row>
      <xdr:rowOff>76200</xdr:rowOff>
    </xdr:from>
    <xdr:to>
      <xdr:col>29</xdr:col>
      <xdr:colOff>114300</xdr:colOff>
      <xdr:row>83</xdr:row>
      <xdr:rowOff>76200</xdr:rowOff>
    </xdr:to>
    <xdr:sp>
      <xdr:nvSpPr>
        <xdr:cNvPr id="44" name="Line 61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924425" y="13411200"/>
          <a:ext cx="7143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13</xdr:col>
      <xdr:colOff>66675</xdr:colOff>
      <xdr:row>67</xdr:row>
      <xdr:rowOff>57150</xdr:rowOff>
    </xdr:from>
    <xdr:to>
      <xdr:col>13</xdr:col>
      <xdr:colOff>152400</xdr:colOff>
      <xdr:row>70</xdr:row>
      <xdr:rowOff>142875</xdr:rowOff>
    </xdr:to>
    <xdr:sp>
      <xdr:nvSpPr>
        <xdr:cNvPr id="45" name="AutoShape 6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543175" y="10953750"/>
          <a:ext cx="85725" cy="542925"/>
        </a:xfrm>
        <a:prstGeom xmlns:a="http://schemas.openxmlformats.org/drawingml/2006/main" prst="downArrow">
          <a:avLst/>
        </a:prstGeom>
        <a:solidFill xmlns:a="http://schemas.openxmlformats.org/drawingml/2006/main">
          <a:srgbClr val="FFFFFF"/>
        </a:solidFill>
        <a:ln xmlns:a="http://schemas.openxmlformats.org/drawingml/2006/main" w="3175">
          <a:solidFill>
            <a:srgbClr val="FF0000"/>
          </a:solidFill>
          <a:miter/>
        </a:ln>
      </xdr:spPr>
    </xdr:sp>
    <xdr:clientData/>
  </xdr:twoCellAnchor>
  <xdr:twoCellAnchor editAs="oneCell">
    <xdr:from>
      <xdr:col>13</xdr:col>
      <xdr:colOff>66675</xdr:colOff>
      <xdr:row>77</xdr:row>
      <xdr:rowOff>57150</xdr:rowOff>
    </xdr:from>
    <xdr:to>
      <xdr:col>13</xdr:col>
      <xdr:colOff>152400</xdr:colOff>
      <xdr:row>80</xdr:row>
      <xdr:rowOff>142875</xdr:rowOff>
    </xdr:to>
    <xdr:sp>
      <xdr:nvSpPr>
        <xdr:cNvPr id="46" name="AutoShape 6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543175" y="12477750"/>
          <a:ext cx="85725" cy="542925"/>
        </a:xfrm>
        <a:prstGeom xmlns:a="http://schemas.openxmlformats.org/drawingml/2006/main" prst="downArrow">
          <a:avLst/>
        </a:prstGeom>
        <a:solidFill xmlns:a="http://schemas.openxmlformats.org/drawingml/2006/main">
          <a:srgbClr val="FFFFFF"/>
        </a:solidFill>
        <a:ln xmlns:a="http://schemas.openxmlformats.org/drawingml/2006/main" w="3175">
          <a:solidFill>
            <a:srgbClr val="FF0000"/>
          </a:solidFill>
          <a:miter/>
        </a:ln>
      </xdr:spPr>
    </xdr:sp>
    <xdr:clientData/>
  </xdr:twoCellAnchor>
  <xdr:twoCellAnchor editAs="oneCell">
    <xdr:from>
      <xdr:col>10</xdr:col>
      <xdr:colOff>66675</xdr:colOff>
      <xdr:row>69</xdr:row>
      <xdr:rowOff>57150</xdr:rowOff>
    </xdr:from>
    <xdr:to>
      <xdr:col>10</xdr:col>
      <xdr:colOff>152400</xdr:colOff>
      <xdr:row>72</xdr:row>
      <xdr:rowOff>142875</xdr:rowOff>
    </xdr:to>
    <xdr:sp>
      <xdr:nvSpPr>
        <xdr:cNvPr id="47" name="AutoShape 6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971675" y="11258550"/>
          <a:ext cx="85725" cy="542925"/>
        </a:xfrm>
        <a:prstGeom xmlns:a="http://schemas.openxmlformats.org/drawingml/2006/main" prst="downArrow">
          <a:avLst/>
        </a:prstGeom>
        <a:solidFill xmlns:a="http://schemas.openxmlformats.org/drawingml/2006/main">
          <a:srgbClr val="FFFFFF"/>
        </a:solidFill>
        <a:ln xmlns:a="http://schemas.openxmlformats.org/drawingml/2006/main" w="3175">
          <a:solidFill>
            <a:srgbClr val="FF0000"/>
          </a:solidFill>
          <a:miter/>
        </a:ln>
      </xdr:spPr>
    </xdr:sp>
    <xdr:clientData/>
  </xdr:twoCellAnchor>
  <xdr:twoCellAnchor editAs="oneCell">
    <xdr:from>
      <xdr:col>10</xdr:col>
      <xdr:colOff>0</xdr:colOff>
      <xdr:row>80</xdr:row>
      <xdr:rowOff>85725</xdr:rowOff>
    </xdr:from>
    <xdr:to>
      <xdr:col>10</xdr:col>
      <xdr:colOff>85725</xdr:colOff>
      <xdr:row>84</xdr:row>
      <xdr:rowOff>19050</xdr:rowOff>
    </xdr:to>
    <xdr:sp>
      <xdr:nvSpPr>
        <xdr:cNvPr id="48" name="AutoShape 6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905000" y="12963525"/>
          <a:ext cx="85725" cy="542925"/>
        </a:xfrm>
        <a:prstGeom xmlns:a="http://schemas.openxmlformats.org/drawingml/2006/main" prst="downArrow">
          <a:avLst/>
        </a:prstGeom>
        <a:solidFill xmlns:a="http://schemas.openxmlformats.org/drawingml/2006/main">
          <a:srgbClr val="FFFFFF"/>
        </a:solidFill>
        <a:ln xmlns:a="http://schemas.openxmlformats.org/drawingml/2006/main" w="3175">
          <a:solidFill>
            <a:srgbClr val="FF0000"/>
          </a:solidFill>
          <a:miter/>
        </a:ln>
      </xdr:spPr>
    </xdr:sp>
    <xdr:clientData/>
  </xdr:twoCellAnchor>
  <xdr:twoCellAnchor editAs="oneCell">
    <xdr:from>
      <xdr:col>8</xdr:col>
      <xdr:colOff>66675</xdr:colOff>
      <xdr:row>74</xdr:row>
      <xdr:rowOff>57150</xdr:rowOff>
    </xdr:from>
    <xdr:to>
      <xdr:col>8</xdr:col>
      <xdr:colOff>152400</xdr:colOff>
      <xdr:row>77</xdr:row>
      <xdr:rowOff>142875</xdr:rowOff>
    </xdr:to>
    <xdr:sp>
      <xdr:nvSpPr>
        <xdr:cNvPr id="49" name="AutoShape 6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590675" y="12020550"/>
          <a:ext cx="85725" cy="542925"/>
        </a:xfrm>
        <a:prstGeom xmlns:a="http://schemas.openxmlformats.org/drawingml/2006/main" prst="downArrow">
          <a:avLst/>
        </a:prstGeom>
        <a:solidFill xmlns:a="http://schemas.openxmlformats.org/drawingml/2006/main">
          <a:srgbClr val="FFFFFF"/>
        </a:solidFill>
        <a:ln xmlns:a="http://schemas.openxmlformats.org/drawingml/2006/main" w="3175">
          <a:solidFill>
            <a:srgbClr val="FF0000"/>
          </a:solidFill>
          <a:miter/>
        </a:ln>
      </xdr:spPr>
    </xdr:sp>
    <xdr:clientData/>
  </xdr:twoCellAnchor>
  <xdr:twoCellAnchor editAs="oneCell">
    <xdr:from>
      <xdr:col>9</xdr:col>
      <xdr:colOff>76200</xdr:colOff>
      <xdr:row>86</xdr:row>
      <xdr:rowOff>142875</xdr:rowOff>
    </xdr:from>
    <xdr:to>
      <xdr:col>9</xdr:col>
      <xdr:colOff>152400</xdr:colOff>
      <xdr:row>89</xdr:row>
      <xdr:rowOff>19050</xdr:rowOff>
    </xdr:to>
    <xdr:sp>
      <xdr:nvSpPr>
        <xdr:cNvPr id="50" name="AutoShape 6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790700" y="13935075"/>
          <a:ext cx="76200" cy="352425"/>
        </a:xfrm>
        <a:prstGeom xmlns:a="http://schemas.openxmlformats.org/drawingml/2006/main" prst="downArrow">
          <a:avLst/>
        </a:prstGeom>
        <a:solidFill xmlns:a="http://schemas.openxmlformats.org/drawingml/2006/main">
          <a:srgbClr val="FFFFFF"/>
        </a:solidFill>
        <a:ln xmlns:a="http://schemas.openxmlformats.org/drawingml/2006/main" w="3175">
          <a:solidFill>
            <a:srgbClr val="FF0000"/>
          </a:solidFill>
          <a:miter/>
        </a:ln>
      </xdr:spPr>
    </xdr:sp>
    <xdr:clientData/>
  </xdr:twoCellAnchor>
  <xdr:twoCellAnchor editAs="oneCell">
    <xdr:from>
      <xdr:col>26</xdr:col>
      <xdr:colOff>0</xdr:colOff>
      <xdr:row>80</xdr:row>
      <xdr:rowOff>47625</xdr:rowOff>
    </xdr:from>
    <xdr:to>
      <xdr:col>30</xdr:col>
      <xdr:colOff>9525</xdr:colOff>
      <xdr:row>80</xdr:row>
      <xdr:rowOff>47625</xdr:rowOff>
    </xdr:to>
    <xdr:sp>
      <xdr:nvSpPr>
        <xdr:cNvPr id="51" name="Line 68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953000" y="12925425"/>
          <a:ext cx="7715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5</xdr:col>
      <xdr:colOff>0</xdr:colOff>
      <xdr:row>90</xdr:row>
      <xdr:rowOff>9525</xdr:rowOff>
    </xdr:from>
    <xdr:to>
      <xdr:col>5</xdr:col>
      <xdr:colOff>0</xdr:colOff>
      <xdr:row>94</xdr:row>
      <xdr:rowOff>0</xdr:rowOff>
    </xdr:to>
    <xdr:sp>
      <xdr:nvSpPr>
        <xdr:cNvPr id="52" name="Line 69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952500" y="14439900"/>
          <a:ext cx="0" cy="6381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7</xdr:col>
      <xdr:colOff>9525</xdr:colOff>
      <xdr:row>90</xdr:row>
      <xdr:rowOff>9525</xdr:rowOff>
    </xdr:from>
    <xdr:to>
      <xdr:col>7</xdr:col>
      <xdr:colOff>9525</xdr:colOff>
      <xdr:row>93</xdr:row>
      <xdr:rowOff>47625</xdr:rowOff>
    </xdr:to>
    <xdr:sp>
      <xdr:nvSpPr>
        <xdr:cNvPr id="53" name="Line 70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343025" y="14439900"/>
          <a:ext cx="0" cy="5238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9</xdr:col>
      <xdr:colOff>9525</xdr:colOff>
      <xdr:row>90</xdr:row>
      <xdr:rowOff>0</xdr:rowOff>
    </xdr:from>
    <xdr:to>
      <xdr:col>9</xdr:col>
      <xdr:colOff>9525</xdr:colOff>
      <xdr:row>92</xdr:row>
      <xdr:rowOff>104775</xdr:rowOff>
    </xdr:to>
    <xdr:sp>
      <xdr:nvSpPr>
        <xdr:cNvPr id="54" name="Line 71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724025" y="14430375"/>
          <a:ext cx="0" cy="4286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11</xdr:col>
      <xdr:colOff>9525</xdr:colOff>
      <xdr:row>90</xdr:row>
      <xdr:rowOff>0</xdr:rowOff>
    </xdr:from>
    <xdr:to>
      <xdr:col>11</xdr:col>
      <xdr:colOff>9525</xdr:colOff>
      <xdr:row>91</xdr:row>
      <xdr:rowOff>152400</xdr:rowOff>
    </xdr:to>
    <xdr:sp>
      <xdr:nvSpPr>
        <xdr:cNvPr id="55" name="Line 72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105025" y="14430375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0</xdr:colOff>
      <xdr:row>90</xdr:row>
      <xdr:rowOff>9525</xdr:rowOff>
    </xdr:from>
    <xdr:to>
      <xdr:col>13</xdr:col>
      <xdr:colOff>0</xdr:colOff>
      <xdr:row>91</xdr:row>
      <xdr:rowOff>57150</xdr:rowOff>
    </xdr:to>
    <xdr:sp>
      <xdr:nvSpPr>
        <xdr:cNvPr id="56" name="Line 73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476500" y="14439900"/>
          <a:ext cx="0" cy="2095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15</xdr:col>
      <xdr:colOff>0</xdr:colOff>
      <xdr:row>89</xdr:row>
      <xdr:rowOff>142875</xdr:rowOff>
    </xdr:from>
    <xdr:to>
      <xdr:col>15</xdr:col>
      <xdr:colOff>0</xdr:colOff>
      <xdr:row>90</xdr:row>
      <xdr:rowOff>104775</xdr:rowOff>
    </xdr:to>
    <xdr:sp>
      <xdr:nvSpPr>
        <xdr:cNvPr id="57" name="Line 74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857500" y="14411325"/>
          <a:ext cx="0" cy="1238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4</xdr:col>
      <xdr:colOff>180975</xdr:colOff>
      <xdr:row>90</xdr:row>
      <xdr:rowOff>0</xdr:rowOff>
    </xdr:from>
    <xdr:to>
      <xdr:col>17</xdr:col>
      <xdr:colOff>0</xdr:colOff>
      <xdr:row>94</xdr:row>
      <xdr:rowOff>0</xdr:rowOff>
    </xdr:to>
    <xdr:sp>
      <xdr:nvSpPr>
        <xdr:cNvPr id="58" name="Line 76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942975" y="14430375"/>
          <a:ext cx="2295525" cy="6477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</a:ln>
      </xdr:spPr>
    </xdr:sp>
    <xdr:clientData/>
  </xdr:twoCellAnchor>
  <xdr:twoCellAnchor editAs="oneCell">
    <xdr:from>
      <xdr:col>4</xdr:col>
      <xdr:colOff>180975</xdr:colOff>
      <xdr:row>82</xdr:row>
      <xdr:rowOff>114300</xdr:rowOff>
    </xdr:from>
    <xdr:to>
      <xdr:col>4</xdr:col>
      <xdr:colOff>180975</xdr:colOff>
      <xdr:row>90</xdr:row>
      <xdr:rowOff>9525</xdr:rowOff>
    </xdr:to>
    <xdr:sp>
      <xdr:nvSpPr>
        <xdr:cNvPr id="59" name="Line 77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942975" y="13296900"/>
          <a:ext cx="0" cy="11430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FF0000"/>
          </a:solidFill>
          <a:round/>
        </a:ln>
      </xdr:spPr>
    </xdr:sp>
    <xdr:clientData/>
  </xdr:twoCellAnchor>
  <xdr:twoCellAnchor editAs="oneCell">
    <xdr:from>
      <xdr:col>2</xdr:col>
      <xdr:colOff>47625</xdr:colOff>
      <xdr:row>82</xdr:row>
      <xdr:rowOff>133350</xdr:rowOff>
    </xdr:from>
    <xdr:to>
      <xdr:col>4</xdr:col>
      <xdr:colOff>171450</xdr:colOff>
      <xdr:row>90</xdr:row>
      <xdr:rowOff>19050</xdr:rowOff>
    </xdr:to>
    <xdr:sp>
      <xdr:nvSpPr>
        <xdr:cNvPr id="60" name="Line 78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28625" y="13315950"/>
          <a:ext cx="504825" cy="11334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</a:ln>
      </xdr:spPr>
    </xdr:sp>
    <xdr:clientData/>
  </xdr:twoCellAnchor>
  <xdr:twoCellAnchor editAs="oneCell">
    <xdr:from>
      <xdr:col>2</xdr:col>
      <xdr:colOff>47625</xdr:colOff>
      <xdr:row>90</xdr:row>
      <xdr:rowOff>0</xdr:rowOff>
    </xdr:from>
    <xdr:to>
      <xdr:col>4</xdr:col>
      <xdr:colOff>171450</xdr:colOff>
      <xdr:row>90</xdr:row>
      <xdr:rowOff>0</xdr:rowOff>
    </xdr:to>
    <xdr:sp>
      <xdr:nvSpPr>
        <xdr:cNvPr id="61" name="Line 7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28625" y="14430375"/>
          <a:ext cx="5048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</xdr:col>
      <xdr:colOff>152400</xdr:colOff>
      <xdr:row>88</xdr:row>
      <xdr:rowOff>104775</xdr:rowOff>
    </xdr:from>
    <xdr:to>
      <xdr:col>5</xdr:col>
      <xdr:colOff>9525</xdr:colOff>
      <xdr:row>88</xdr:row>
      <xdr:rowOff>104775</xdr:rowOff>
    </xdr:to>
    <xdr:sp>
      <xdr:nvSpPr>
        <xdr:cNvPr id="62" name="Line 8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33400" y="14211300"/>
          <a:ext cx="4286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3</xdr:col>
      <xdr:colOff>57150</xdr:colOff>
      <xdr:row>87</xdr:row>
      <xdr:rowOff>57150</xdr:rowOff>
    </xdr:from>
    <xdr:to>
      <xdr:col>5</xdr:col>
      <xdr:colOff>9525</xdr:colOff>
      <xdr:row>87</xdr:row>
      <xdr:rowOff>57150</xdr:rowOff>
    </xdr:to>
    <xdr:sp>
      <xdr:nvSpPr>
        <xdr:cNvPr id="63" name="Line 8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628650" y="14001750"/>
          <a:ext cx="3333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3</xdr:col>
      <xdr:colOff>142875</xdr:colOff>
      <xdr:row>86</xdr:row>
      <xdr:rowOff>0</xdr:rowOff>
    </xdr:from>
    <xdr:to>
      <xdr:col>4</xdr:col>
      <xdr:colOff>180975</xdr:colOff>
      <xdr:row>86</xdr:row>
      <xdr:rowOff>0</xdr:rowOff>
    </xdr:to>
    <xdr:sp>
      <xdr:nvSpPr>
        <xdr:cNvPr id="64" name="Line 8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14375" y="13792200"/>
          <a:ext cx="2286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4</xdr:col>
      <xdr:colOff>57150</xdr:colOff>
      <xdr:row>84</xdr:row>
      <xdr:rowOff>57150</xdr:rowOff>
    </xdr:from>
    <xdr:to>
      <xdr:col>5</xdr:col>
      <xdr:colOff>0</xdr:colOff>
      <xdr:row>84</xdr:row>
      <xdr:rowOff>57150</xdr:rowOff>
    </xdr:to>
    <xdr:sp>
      <xdr:nvSpPr>
        <xdr:cNvPr id="65" name="Line 8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819150" y="13544550"/>
          <a:ext cx="1333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</xdr:col>
      <xdr:colOff>47625</xdr:colOff>
      <xdr:row>87</xdr:row>
      <xdr:rowOff>47625</xdr:rowOff>
    </xdr:from>
    <xdr:to>
      <xdr:col>3</xdr:col>
      <xdr:colOff>171450</xdr:colOff>
      <xdr:row>87</xdr:row>
      <xdr:rowOff>47625</xdr:rowOff>
    </xdr:to>
    <xdr:sp>
      <xdr:nvSpPr>
        <xdr:cNvPr id="66" name="Line 8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38125" y="13992225"/>
          <a:ext cx="5048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10</xdr:col>
      <xdr:colOff>9525</xdr:colOff>
      <xdr:row>66</xdr:row>
      <xdr:rowOff>0</xdr:rowOff>
    </xdr:from>
    <xdr:to>
      <xdr:col>10</xdr:col>
      <xdr:colOff>9525</xdr:colOff>
      <xdr:row>68</xdr:row>
      <xdr:rowOff>0</xdr:rowOff>
    </xdr:to>
    <xdr:sp>
      <xdr:nvSpPr>
        <xdr:cNvPr id="67" name="Line 8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914525" y="10734675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0</xdr:colOff>
      <xdr:row>68</xdr:row>
      <xdr:rowOff>0</xdr:rowOff>
    </xdr:to>
    <xdr:sp>
      <xdr:nvSpPr>
        <xdr:cNvPr id="68" name="Line 8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95500" y="10734675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12</xdr:col>
      <xdr:colOff>9525</xdr:colOff>
      <xdr:row>66</xdr:row>
      <xdr:rowOff>0</xdr:rowOff>
    </xdr:from>
    <xdr:to>
      <xdr:col>12</xdr:col>
      <xdr:colOff>9525</xdr:colOff>
      <xdr:row>68</xdr:row>
      <xdr:rowOff>0</xdr:rowOff>
    </xdr:to>
    <xdr:sp>
      <xdr:nvSpPr>
        <xdr:cNvPr id="69" name="Line 8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95525" y="10734675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13</xdr:col>
      <xdr:colOff>0</xdr:colOff>
      <xdr:row>65</xdr:row>
      <xdr:rowOff>152400</xdr:rowOff>
    </xdr:from>
    <xdr:to>
      <xdr:col>13</xdr:col>
      <xdr:colOff>0</xdr:colOff>
      <xdr:row>68</xdr:row>
      <xdr:rowOff>0</xdr:rowOff>
    </xdr:to>
    <xdr:sp>
      <xdr:nvSpPr>
        <xdr:cNvPr id="70" name="Line 8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76500" y="10715625"/>
          <a:ext cx="0" cy="3333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14</xdr:col>
      <xdr:colOff>9525</xdr:colOff>
      <xdr:row>66</xdr:row>
      <xdr:rowOff>0</xdr:rowOff>
    </xdr:from>
    <xdr:to>
      <xdr:col>14</xdr:col>
      <xdr:colOff>9525</xdr:colOff>
      <xdr:row>68</xdr:row>
      <xdr:rowOff>9525</xdr:rowOff>
    </xdr:to>
    <xdr:sp>
      <xdr:nvSpPr>
        <xdr:cNvPr id="71" name="Line 9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676525" y="10734675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15</xdr:col>
      <xdr:colOff>0</xdr:colOff>
      <xdr:row>66</xdr:row>
      <xdr:rowOff>0</xdr:rowOff>
    </xdr:from>
    <xdr:to>
      <xdr:col>15</xdr:col>
      <xdr:colOff>0</xdr:colOff>
      <xdr:row>67</xdr:row>
      <xdr:rowOff>142875</xdr:rowOff>
    </xdr:to>
    <xdr:sp>
      <xdr:nvSpPr>
        <xdr:cNvPr id="72" name="Line 9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57500" y="10734675"/>
          <a:ext cx="0" cy="304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16</xdr:col>
      <xdr:colOff>9525</xdr:colOff>
      <xdr:row>66</xdr:row>
      <xdr:rowOff>0</xdr:rowOff>
    </xdr:from>
    <xdr:to>
      <xdr:col>16</xdr:col>
      <xdr:colOff>9525</xdr:colOff>
      <xdr:row>68</xdr:row>
      <xdr:rowOff>9525</xdr:rowOff>
    </xdr:to>
    <xdr:sp>
      <xdr:nvSpPr>
        <xdr:cNvPr id="73" name="Line 9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057525" y="10734675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16</xdr:col>
      <xdr:colOff>180975</xdr:colOff>
      <xdr:row>66</xdr:row>
      <xdr:rowOff>0</xdr:rowOff>
    </xdr:from>
    <xdr:to>
      <xdr:col>16</xdr:col>
      <xdr:colOff>180975</xdr:colOff>
      <xdr:row>68</xdr:row>
      <xdr:rowOff>0</xdr:rowOff>
    </xdr:to>
    <xdr:sp>
      <xdr:nvSpPr>
        <xdr:cNvPr id="74" name="Line 9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228975" y="10734675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17</xdr:col>
      <xdr:colOff>180975</xdr:colOff>
      <xdr:row>66</xdr:row>
      <xdr:rowOff>0</xdr:rowOff>
    </xdr:from>
    <xdr:to>
      <xdr:col>17</xdr:col>
      <xdr:colOff>180975</xdr:colOff>
      <xdr:row>68</xdr:row>
      <xdr:rowOff>9525</xdr:rowOff>
    </xdr:to>
    <xdr:sp>
      <xdr:nvSpPr>
        <xdr:cNvPr id="75" name="Line 9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419475" y="10734675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9</xdr:col>
      <xdr:colOff>66675</xdr:colOff>
      <xdr:row>189</xdr:row>
      <xdr:rowOff>152400</xdr:rowOff>
    </xdr:from>
    <xdr:to>
      <xdr:col>9</xdr:col>
      <xdr:colOff>114300</xdr:colOff>
      <xdr:row>190</xdr:row>
      <xdr:rowOff>47625</xdr:rowOff>
    </xdr:to>
    <xdr:sp>
      <xdr:nvSpPr>
        <xdr:cNvPr id="76" name="Oval 10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781175" y="29984700"/>
          <a:ext cx="4762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13</xdr:col>
      <xdr:colOff>9525</xdr:colOff>
      <xdr:row>213</xdr:row>
      <xdr:rowOff>142875</xdr:rowOff>
    </xdr:from>
    <xdr:to>
      <xdr:col>13</xdr:col>
      <xdr:colOff>9525</xdr:colOff>
      <xdr:row>218</xdr:row>
      <xdr:rowOff>76200</xdr:rowOff>
    </xdr:to>
    <xdr:sp>
      <xdr:nvSpPr>
        <xdr:cNvPr id="77" name="Line 11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86025" y="33737550"/>
          <a:ext cx="0" cy="6477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</a:ln>
      </xdr:spPr>
    </xdr:sp>
    <xdr:clientData/>
  </xdr:twoCellAnchor>
  <xdr:twoCellAnchor editAs="oneCell">
    <xdr:from>
      <xdr:col>9</xdr:col>
      <xdr:colOff>180975</xdr:colOff>
      <xdr:row>218</xdr:row>
      <xdr:rowOff>66675</xdr:rowOff>
    </xdr:from>
    <xdr:to>
      <xdr:col>9</xdr:col>
      <xdr:colOff>180975</xdr:colOff>
      <xdr:row>219</xdr:row>
      <xdr:rowOff>76200</xdr:rowOff>
    </xdr:to>
    <xdr:sp>
      <xdr:nvSpPr>
        <xdr:cNvPr id="78" name="Line 11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895475" y="34375725"/>
          <a:ext cx="0" cy="1714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</a:ln>
      </xdr:spPr>
    </xdr:sp>
    <xdr:clientData/>
  </xdr:twoCellAnchor>
  <xdr:twoCellAnchor editAs="oneCell">
    <xdr:from>
      <xdr:col>15</xdr:col>
      <xdr:colOff>133350</xdr:colOff>
      <xdr:row>218</xdr:row>
      <xdr:rowOff>57150</xdr:rowOff>
    </xdr:from>
    <xdr:to>
      <xdr:col>15</xdr:col>
      <xdr:colOff>133350</xdr:colOff>
      <xdr:row>219</xdr:row>
      <xdr:rowOff>66675</xdr:rowOff>
    </xdr:to>
    <xdr:sp>
      <xdr:nvSpPr>
        <xdr:cNvPr id="79" name="Line 11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990850" y="34366200"/>
          <a:ext cx="0" cy="1714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</a:ln>
      </xdr:spPr>
    </xdr:sp>
    <xdr:clientData/>
  </xdr:twoCellAnchor>
  <xdr:twoCellAnchor editAs="oneCell">
    <xdr:from>
      <xdr:col>13</xdr:col>
      <xdr:colOff>0</xdr:colOff>
      <xdr:row>219</xdr:row>
      <xdr:rowOff>76200</xdr:rowOff>
    </xdr:from>
    <xdr:to>
      <xdr:col>13</xdr:col>
      <xdr:colOff>0</xdr:colOff>
      <xdr:row>220</xdr:row>
      <xdr:rowOff>95250</xdr:rowOff>
    </xdr:to>
    <xdr:sp>
      <xdr:nvSpPr>
        <xdr:cNvPr id="80" name="Line 11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76500" y="34547175"/>
          <a:ext cx="0" cy="1714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76200</xdr:colOff>
      <xdr:row>213</xdr:row>
      <xdr:rowOff>47625</xdr:rowOff>
    </xdr:from>
    <xdr:to>
      <xdr:col>11</xdr:col>
      <xdr:colOff>152400</xdr:colOff>
      <xdr:row>216</xdr:row>
      <xdr:rowOff>133350</xdr:rowOff>
    </xdr:to>
    <xdr:sp>
      <xdr:nvSpPr>
        <xdr:cNvPr id="81" name="AutoShape 11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71700" y="33642300"/>
          <a:ext cx="76200" cy="504825"/>
        </a:xfrm>
        <a:prstGeom xmlns:a="http://schemas.openxmlformats.org/drawingml/2006/main" prst="up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13</xdr:col>
      <xdr:colOff>9525</xdr:colOff>
      <xdr:row>231</xdr:row>
      <xdr:rowOff>142875</xdr:rowOff>
    </xdr:from>
    <xdr:to>
      <xdr:col>13</xdr:col>
      <xdr:colOff>9525</xdr:colOff>
      <xdr:row>235</xdr:row>
      <xdr:rowOff>76200</xdr:rowOff>
    </xdr:to>
    <xdr:sp>
      <xdr:nvSpPr>
        <xdr:cNvPr id="82" name="Line 11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86025" y="36414075"/>
          <a:ext cx="0" cy="466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</a:ln>
      </xdr:spPr>
    </xdr:sp>
    <xdr:clientData/>
  </xdr:twoCellAnchor>
  <xdr:twoCellAnchor editAs="oneCell">
    <xdr:from>
      <xdr:col>9</xdr:col>
      <xdr:colOff>180975</xdr:colOff>
      <xdr:row>235</xdr:row>
      <xdr:rowOff>66675</xdr:rowOff>
    </xdr:from>
    <xdr:to>
      <xdr:col>9</xdr:col>
      <xdr:colOff>180975</xdr:colOff>
      <xdr:row>236</xdr:row>
      <xdr:rowOff>76200</xdr:rowOff>
    </xdr:to>
    <xdr:sp>
      <xdr:nvSpPr>
        <xdr:cNvPr id="83" name="Line 11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895475" y="36871275"/>
          <a:ext cx="0" cy="1619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</a:ln>
      </xdr:spPr>
    </xdr:sp>
    <xdr:clientData/>
  </xdr:twoCellAnchor>
  <xdr:twoCellAnchor editAs="oneCell">
    <xdr:from>
      <xdr:col>15</xdr:col>
      <xdr:colOff>133350</xdr:colOff>
      <xdr:row>235</xdr:row>
      <xdr:rowOff>57150</xdr:rowOff>
    </xdr:from>
    <xdr:to>
      <xdr:col>15</xdr:col>
      <xdr:colOff>133350</xdr:colOff>
      <xdr:row>236</xdr:row>
      <xdr:rowOff>66675</xdr:rowOff>
    </xdr:to>
    <xdr:sp>
      <xdr:nvSpPr>
        <xdr:cNvPr id="84" name="Line 11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990850" y="36861750"/>
          <a:ext cx="0" cy="1619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76200</xdr:colOff>
      <xdr:row>231</xdr:row>
      <xdr:rowOff>47625</xdr:rowOff>
    </xdr:from>
    <xdr:to>
      <xdr:col>11</xdr:col>
      <xdr:colOff>152400</xdr:colOff>
      <xdr:row>234</xdr:row>
      <xdr:rowOff>133350</xdr:rowOff>
    </xdr:to>
    <xdr:sp>
      <xdr:nvSpPr>
        <xdr:cNvPr id="85" name="AutoShape 11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71700" y="36318825"/>
          <a:ext cx="76200" cy="485775"/>
        </a:xfrm>
        <a:prstGeom xmlns:a="http://schemas.openxmlformats.org/drawingml/2006/main" prst="up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9</xdr:col>
      <xdr:colOff>180975</xdr:colOff>
      <xdr:row>263</xdr:row>
      <xdr:rowOff>0</xdr:rowOff>
    </xdr:from>
    <xdr:to>
      <xdr:col>10</xdr:col>
      <xdr:colOff>180975</xdr:colOff>
      <xdr:row>281</xdr:row>
      <xdr:rowOff>0</xdr:rowOff>
    </xdr:to>
    <xdr:sp>
      <xdr:nvSpPr>
        <xdr:cNvPr id="86" name="Line 12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895475" y="40776525"/>
          <a:ext cx="190500" cy="27432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13</xdr:col>
      <xdr:colOff>66675</xdr:colOff>
      <xdr:row>262</xdr:row>
      <xdr:rowOff>57150</xdr:rowOff>
    </xdr:from>
    <xdr:to>
      <xdr:col>13</xdr:col>
      <xdr:colOff>152400</xdr:colOff>
      <xdr:row>265</xdr:row>
      <xdr:rowOff>142875</xdr:rowOff>
    </xdr:to>
    <xdr:sp>
      <xdr:nvSpPr>
        <xdr:cNvPr id="87" name="AutoShape 15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543175" y="40681275"/>
          <a:ext cx="85725" cy="542925"/>
        </a:xfrm>
        <a:prstGeom xmlns:a="http://schemas.openxmlformats.org/drawingml/2006/main" prst="downArrow">
          <a:avLst/>
        </a:prstGeom>
        <a:solidFill xmlns:a="http://schemas.openxmlformats.org/drawingml/2006/main">
          <a:srgbClr val="FFFFFF"/>
        </a:solidFill>
        <a:ln xmlns:a="http://schemas.openxmlformats.org/drawingml/2006/main" w="3175">
          <a:solidFill>
            <a:srgbClr val="000080"/>
          </a:solidFill>
          <a:miter/>
        </a:ln>
      </xdr:spPr>
    </xdr:sp>
    <xdr:clientData/>
  </xdr:twoCellAnchor>
  <xdr:twoCellAnchor editAs="oneCell">
    <xdr:from>
      <xdr:col>13</xdr:col>
      <xdr:colOff>66675</xdr:colOff>
      <xdr:row>271</xdr:row>
      <xdr:rowOff>57150</xdr:rowOff>
    </xdr:from>
    <xdr:to>
      <xdr:col>13</xdr:col>
      <xdr:colOff>152400</xdr:colOff>
      <xdr:row>274</xdr:row>
      <xdr:rowOff>142875</xdr:rowOff>
    </xdr:to>
    <xdr:sp>
      <xdr:nvSpPr>
        <xdr:cNvPr id="88" name="AutoShape 15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543175" y="42052875"/>
          <a:ext cx="85725" cy="542925"/>
        </a:xfrm>
        <a:prstGeom xmlns:a="http://schemas.openxmlformats.org/drawingml/2006/main" prst="downArrow">
          <a:avLst/>
        </a:prstGeom>
        <a:solidFill xmlns:a="http://schemas.openxmlformats.org/drawingml/2006/main">
          <a:srgbClr val="FFFFFF"/>
        </a:solidFill>
        <a:ln xmlns:a="http://schemas.openxmlformats.org/drawingml/2006/main" w="3175">
          <a:solidFill>
            <a:srgbClr val="000080"/>
          </a:solidFill>
          <a:miter/>
        </a:ln>
      </xdr:spPr>
    </xdr:sp>
    <xdr:clientData/>
  </xdr:twoCellAnchor>
  <xdr:twoCellAnchor editAs="oneCell">
    <xdr:from>
      <xdr:col>10</xdr:col>
      <xdr:colOff>66675</xdr:colOff>
      <xdr:row>264</xdr:row>
      <xdr:rowOff>57150</xdr:rowOff>
    </xdr:from>
    <xdr:to>
      <xdr:col>10</xdr:col>
      <xdr:colOff>152400</xdr:colOff>
      <xdr:row>267</xdr:row>
      <xdr:rowOff>142875</xdr:rowOff>
    </xdr:to>
    <xdr:sp>
      <xdr:nvSpPr>
        <xdr:cNvPr id="89" name="AutoShape 15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971675" y="40986075"/>
          <a:ext cx="85725" cy="542925"/>
        </a:xfrm>
        <a:prstGeom xmlns:a="http://schemas.openxmlformats.org/drawingml/2006/main" prst="downArrow">
          <a:avLst/>
        </a:prstGeom>
        <a:solidFill xmlns:a="http://schemas.openxmlformats.org/drawingml/2006/main">
          <a:srgbClr val="FFFFFF"/>
        </a:solidFill>
        <a:ln xmlns:a="http://schemas.openxmlformats.org/drawingml/2006/main" w="3175">
          <a:solidFill>
            <a:srgbClr val="000080"/>
          </a:solidFill>
          <a:miter/>
        </a:ln>
      </xdr:spPr>
    </xdr:sp>
    <xdr:clientData/>
  </xdr:twoCellAnchor>
  <xdr:twoCellAnchor editAs="oneCell">
    <xdr:from>
      <xdr:col>5</xdr:col>
      <xdr:colOff>0</xdr:colOff>
      <xdr:row>284</xdr:row>
      <xdr:rowOff>9525</xdr:rowOff>
    </xdr:from>
    <xdr:to>
      <xdr:col>5</xdr:col>
      <xdr:colOff>0</xdr:colOff>
      <xdr:row>288</xdr:row>
      <xdr:rowOff>0</xdr:rowOff>
    </xdr:to>
    <xdr:sp>
      <xdr:nvSpPr>
        <xdr:cNvPr id="90" name="Line 157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952500" y="44015025"/>
          <a:ext cx="0" cy="6381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15</xdr:col>
      <xdr:colOff>0</xdr:colOff>
      <xdr:row>284</xdr:row>
      <xdr:rowOff>9525</xdr:rowOff>
    </xdr:from>
    <xdr:to>
      <xdr:col>15</xdr:col>
      <xdr:colOff>0</xdr:colOff>
      <xdr:row>285</xdr:row>
      <xdr:rowOff>0</xdr:rowOff>
    </xdr:to>
    <xdr:sp>
      <xdr:nvSpPr>
        <xdr:cNvPr id="91" name="Line 162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857500" y="44015025"/>
          <a:ext cx="0" cy="1524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4</xdr:col>
      <xdr:colOff>180975</xdr:colOff>
      <xdr:row>284</xdr:row>
      <xdr:rowOff>9525</xdr:rowOff>
    </xdr:from>
    <xdr:to>
      <xdr:col>18</xdr:col>
      <xdr:colOff>28575</xdr:colOff>
      <xdr:row>288</xdr:row>
      <xdr:rowOff>0</xdr:rowOff>
    </xdr:to>
    <xdr:sp>
      <xdr:nvSpPr>
        <xdr:cNvPr id="92" name="Line 163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942975" y="44015025"/>
          <a:ext cx="2514600" cy="6381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</a:ln>
      </xdr:spPr>
    </xdr:sp>
    <xdr:clientData/>
  </xdr:twoCellAnchor>
  <xdr:twoCellAnchor editAs="oneCell">
    <xdr:from>
      <xdr:col>10</xdr:col>
      <xdr:colOff>9525</xdr:colOff>
      <xdr:row>261</xdr:row>
      <xdr:rowOff>0</xdr:rowOff>
    </xdr:from>
    <xdr:to>
      <xdr:col>10</xdr:col>
      <xdr:colOff>9525</xdr:colOff>
      <xdr:row>263</xdr:row>
      <xdr:rowOff>0</xdr:rowOff>
    </xdr:to>
    <xdr:sp>
      <xdr:nvSpPr>
        <xdr:cNvPr id="93" name="Line 17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914525" y="40452675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11</xdr:col>
      <xdr:colOff>0</xdr:colOff>
      <xdr:row>261</xdr:row>
      <xdr:rowOff>0</xdr:rowOff>
    </xdr:from>
    <xdr:to>
      <xdr:col>11</xdr:col>
      <xdr:colOff>0</xdr:colOff>
      <xdr:row>263</xdr:row>
      <xdr:rowOff>0</xdr:rowOff>
    </xdr:to>
    <xdr:sp>
      <xdr:nvSpPr>
        <xdr:cNvPr id="94" name="Line 17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95500" y="40452675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12</xdr:col>
      <xdr:colOff>9525</xdr:colOff>
      <xdr:row>261</xdr:row>
      <xdr:rowOff>0</xdr:rowOff>
    </xdr:from>
    <xdr:to>
      <xdr:col>12</xdr:col>
      <xdr:colOff>9525</xdr:colOff>
      <xdr:row>263</xdr:row>
      <xdr:rowOff>0</xdr:rowOff>
    </xdr:to>
    <xdr:sp>
      <xdr:nvSpPr>
        <xdr:cNvPr id="95" name="Line 17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95525" y="40452675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13</xdr:col>
      <xdr:colOff>0</xdr:colOff>
      <xdr:row>260</xdr:row>
      <xdr:rowOff>152400</xdr:rowOff>
    </xdr:from>
    <xdr:to>
      <xdr:col>13</xdr:col>
      <xdr:colOff>0</xdr:colOff>
      <xdr:row>263</xdr:row>
      <xdr:rowOff>0</xdr:rowOff>
    </xdr:to>
    <xdr:sp>
      <xdr:nvSpPr>
        <xdr:cNvPr id="96" name="Line 17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76500" y="40433625"/>
          <a:ext cx="0" cy="3429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14</xdr:col>
      <xdr:colOff>9525</xdr:colOff>
      <xdr:row>261</xdr:row>
      <xdr:rowOff>0</xdr:rowOff>
    </xdr:from>
    <xdr:to>
      <xdr:col>14</xdr:col>
      <xdr:colOff>9525</xdr:colOff>
      <xdr:row>263</xdr:row>
      <xdr:rowOff>9525</xdr:rowOff>
    </xdr:to>
    <xdr:sp>
      <xdr:nvSpPr>
        <xdr:cNvPr id="97" name="Line 17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676525" y="40452675"/>
          <a:ext cx="0" cy="3333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15</xdr:col>
      <xdr:colOff>0</xdr:colOff>
      <xdr:row>261</xdr:row>
      <xdr:rowOff>0</xdr:rowOff>
    </xdr:from>
    <xdr:to>
      <xdr:col>15</xdr:col>
      <xdr:colOff>0</xdr:colOff>
      <xdr:row>262</xdr:row>
      <xdr:rowOff>142875</xdr:rowOff>
    </xdr:to>
    <xdr:sp>
      <xdr:nvSpPr>
        <xdr:cNvPr id="98" name="Line 17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57500" y="40452675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16</xdr:col>
      <xdr:colOff>9525</xdr:colOff>
      <xdr:row>261</xdr:row>
      <xdr:rowOff>0</xdr:rowOff>
    </xdr:from>
    <xdr:to>
      <xdr:col>16</xdr:col>
      <xdr:colOff>9525</xdr:colOff>
      <xdr:row>263</xdr:row>
      <xdr:rowOff>9525</xdr:rowOff>
    </xdr:to>
    <xdr:sp>
      <xdr:nvSpPr>
        <xdr:cNvPr id="99" name="Line 17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057525" y="40452675"/>
          <a:ext cx="0" cy="3333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16</xdr:col>
      <xdr:colOff>180975</xdr:colOff>
      <xdr:row>261</xdr:row>
      <xdr:rowOff>0</xdr:rowOff>
    </xdr:from>
    <xdr:to>
      <xdr:col>16</xdr:col>
      <xdr:colOff>180975</xdr:colOff>
      <xdr:row>263</xdr:row>
      <xdr:rowOff>0</xdr:rowOff>
    </xdr:to>
    <xdr:sp>
      <xdr:nvSpPr>
        <xdr:cNvPr id="100" name="Line 17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228975" y="40452675"/>
          <a:ext cx="0" cy="323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17</xdr:col>
      <xdr:colOff>180975</xdr:colOff>
      <xdr:row>261</xdr:row>
      <xdr:rowOff>0</xdr:rowOff>
    </xdr:from>
    <xdr:to>
      <xdr:col>17</xdr:col>
      <xdr:colOff>180975</xdr:colOff>
      <xdr:row>263</xdr:row>
      <xdr:rowOff>9525</xdr:rowOff>
    </xdr:to>
    <xdr:sp>
      <xdr:nvSpPr>
        <xdr:cNvPr id="101" name="Line 18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419475" y="40452675"/>
          <a:ext cx="0" cy="3333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000000"/>
          </a:solidFill>
          <a:round/>
          <a:tailEnd type="triangle" w="med" len="sm"/>
        </a:ln>
      </xdr:spPr>
    </xdr:sp>
    <xdr:clientData/>
  </xdr:twoCellAnchor>
  <xdr:twoCellAnchor editAs="oneCell">
    <xdr:from>
      <xdr:col>4</xdr:col>
      <xdr:colOff>171450</xdr:colOff>
      <xdr:row>282</xdr:row>
      <xdr:rowOff>152400</xdr:rowOff>
    </xdr:from>
    <xdr:to>
      <xdr:col>8</xdr:col>
      <xdr:colOff>9525</xdr:colOff>
      <xdr:row>282</xdr:row>
      <xdr:rowOff>152400</xdr:rowOff>
    </xdr:to>
    <xdr:sp>
      <xdr:nvSpPr>
        <xdr:cNvPr id="102" name="Line 18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933450" y="43834050"/>
          <a:ext cx="6000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 editAs="oneCell">
    <xdr:from>
      <xdr:col>8</xdr:col>
      <xdr:colOff>19050</xdr:colOff>
      <xdr:row>282</xdr:row>
      <xdr:rowOff>152400</xdr:rowOff>
    </xdr:from>
    <xdr:to>
      <xdr:col>11</xdr:col>
      <xdr:colOff>9525</xdr:colOff>
      <xdr:row>282</xdr:row>
      <xdr:rowOff>152400</xdr:rowOff>
    </xdr:to>
    <xdr:sp>
      <xdr:nvSpPr>
        <xdr:cNvPr id="103" name="Line 18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543050" y="43834050"/>
          <a:ext cx="5619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 editAs="oneCell">
    <xdr:from>
      <xdr:col>11</xdr:col>
      <xdr:colOff>19050</xdr:colOff>
      <xdr:row>282</xdr:row>
      <xdr:rowOff>142875</xdr:rowOff>
    </xdr:from>
    <xdr:to>
      <xdr:col>18</xdr:col>
      <xdr:colOff>0</xdr:colOff>
      <xdr:row>282</xdr:row>
      <xdr:rowOff>142875</xdr:rowOff>
    </xdr:to>
    <xdr:sp>
      <xdr:nvSpPr>
        <xdr:cNvPr id="104" name="Line 18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14550" y="43824525"/>
          <a:ext cx="13144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 editAs="oneCell">
    <xdr:from>
      <xdr:col>16</xdr:col>
      <xdr:colOff>19050</xdr:colOff>
      <xdr:row>284</xdr:row>
      <xdr:rowOff>0</xdr:rowOff>
    </xdr:from>
    <xdr:to>
      <xdr:col>16</xdr:col>
      <xdr:colOff>19050</xdr:colOff>
      <xdr:row>284</xdr:row>
      <xdr:rowOff>104775</xdr:rowOff>
    </xdr:to>
    <xdr:sp>
      <xdr:nvSpPr>
        <xdr:cNvPr id="105" name="Line 185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3067050" y="44005500"/>
          <a:ext cx="0" cy="1047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10</xdr:col>
      <xdr:colOff>171450</xdr:colOff>
      <xdr:row>284</xdr:row>
      <xdr:rowOff>0</xdr:rowOff>
    </xdr:from>
    <xdr:to>
      <xdr:col>11</xdr:col>
      <xdr:colOff>19050</xdr:colOff>
      <xdr:row>286</xdr:row>
      <xdr:rowOff>28575</xdr:rowOff>
    </xdr:to>
    <xdr:sp>
      <xdr:nvSpPr>
        <xdr:cNvPr id="106" name="AutoShape 18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76450" y="44005500"/>
          <a:ext cx="38100" cy="352425"/>
        </a:xfrm>
        <a:prstGeom xmlns:a="http://schemas.openxmlformats.org/drawingml/2006/main" prst="upArrow">
          <a:avLst/>
        </a:prstGeom>
        <a:solidFill xmlns:a="http://schemas.openxmlformats.org/drawingml/2006/main">
          <a:srgbClr val="FFFFFF"/>
        </a:solidFill>
        <a:ln xmlns:a="http://schemas.openxmlformats.org/drawingml/2006/main" w="0">
          <a:solidFill>
            <a:srgbClr val="FF0000"/>
          </a:solidFill>
          <a:miter/>
        </a:ln>
      </xdr:spPr>
    </xdr:sp>
    <xdr:clientData/>
  </xdr:twoCellAnchor>
  <xdr:twoCellAnchor editAs="oneCell">
    <xdr:from>
      <xdr:col>7</xdr:col>
      <xdr:colOff>180975</xdr:colOff>
      <xdr:row>283</xdr:row>
      <xdr:rowOff>152400</xdr:rowOff>
    </xdr:from>
    <xdr:to>
      <xdr:col>8</xdr:col>
      <xdr:colOff>38100</xdr:colOff>
      <xdr:row>287</xdr:row>
      <xdr:rowOff>9525</xdr:rowOff>
    </xdr:to>
    <xdr:sp>
      <xdr:nvSpPr>
        <xdr:cNvPr id="107" name="AutoShape 18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514475" y="43995975"/>
          <a:ext cx="47625" cy="504825"/>
        </a:xfrm>
        <a:prstGeom xmlns:a="http://schemas.openxmlformats.org/drawingml/2006/main" prst="upArrow">
          <a:avLst/>
        </a:prstGeom>
        <a:solidFill xmlns:a="http://schemas.openxmlformats.org/drawingml/2006/main">
          <a:srgbClr val="FFFFFF"/>
        </a:solidFill>
        <a:ln xmlns:a="http://schemas.openxmlformats.org/drawingml/2006/main" w="0">
          <a:solidFill>
            <a:srgbClr val="FF0000"/>
          </a:solidFill>
          <a:miter/>
        </a:ln>
      </xdr:spPr>
    </xdr:sp>
    <xdr:clientData/>
  </xdr:twoCellAnchor>
  <xdr:twoCellAnchor editAs="oneCell">
    <xdr:from>
      <xdr:col>12</xdr:col>
      <xdr:colOff>0</xdr:colOff>
      <xdr:row>284</xdr:row>
      <xdr:rowOff>0</xdr:rowOff>
    </xdr:from>
    <xdr:to>
      <xdr:col>12</xdr:col>
      <xdr:colOff>0</xdr:colOff>
      <xdr:row>285</xdr:row>
      <xdr:rowOff>152400</xdr:rowOff>
    </xdr:to>
    <xdr:sp>
      <xdr:nvSpPr>
        <xdr:cNvPr id="108" name="Line 188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286000" y="44005500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0</xdr:colOff>
      <xdr:row>284</xdr:row>
      <xdr:rowOff>0</xdr:rowOff>
    </xdr:from>
    <xdr:to>
      <xdr:col>13</xdr:col>
      <xdr:colOff>0</xdr:colOff>
      <xdr:row>285</xdr:row>
      <xdr:rowOff>95250</xdr:rowOff>
    </xdr:to>
    <xdr:sp>
      <xdr:nvSpPr>
        <xdr:cNvPr id="109" name="Line 189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476500" y="44005500"/>
          <a:ext cx="0" cy="2571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180975</xdr:colOff>
      <xdr:row>284</xdr:row>
      <xdr:rowOff>0</xdr:rowOff>
    </xdr:from>
    <xdr:to>
      <xdr:col>13</xdr:col>
      <xdr:colOff>180975</xdr:colOff>
      <xdr:row>285</xdr:row>
      <xdr:rowOff>47625</xdr:rowOff>
    </xdr:to>
    <xdr:sp>
      <xdr:nvSpPr>
        <xdr:cNvPr id="110" name="Line 190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657475" y="44005500"/>
          <a:ext cx="0" cy="2095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10</xdr:col>
      <xdr:colOff>0</xdr:colOff>
      <xdr:row>284</xdr:row>
      <xdr:rowOff>0</xdr:rowOff>
    </xdr:from>
    <xdr:to>
      <xdr:col>10</xdr:col>
      <xdr:colOff>0</xdr:colOff>
      <xdr:row>286</xdr:row>
      <xdr:rowOff>85725</xdr:rowOff>
    </xdr:to>
    <xdr:sp>
      <xdr:nvSpPr>
        <xdr:cNvPr id="111" name="Line 191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905000" y="44005500"/>
          <a:ext cx="0" cy="4095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9</xdr:col>
      <xdr:colOff>0</xdr:colOff>
      <xdr:row>284</xdr:row>
      <xdr:rowOff>0</xdr:rowOff>
    </xdr:from>
    <xdr:to>
      <xdr:col>9</xdr:col>
      <xdr:colOff>0</xdr:colOff>
      <xdr:row>286</xdr:row>
      <xdr:rowOff>133350</xdr:rowOff>
    </xdr:to>
    <xdr:sp>
      <xdr:nvSpPr>
        <xdr:cNvPr id="112" name="Line 192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714500" y="44005500"/>
          <a:ext cx="0" cy="4572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6</xdr:col>
      <xdr:colOff>180975</xdr:colOff>
      <xdr:row>284</xdr:row>
      <xdr:rowOff>0</xdr:rowOff>
    </xdr:from>
    <xdr:to>
      <xdr:col>6</xdr:col>
      <xdr:colOff>180975</xdr:colOff>
      <xdr:row>287</xdr:row>
      <xdr:rowOff>66675</xdr:rowOff>
    </xdr:to>
    <xdr:sp>
      <xdr:nvSpPr>
        <xdr:cNvPr id="113" name="Line 193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323975" y="44005500"/>
          <a:ext cx="0" cy="5524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6</xdr:col>
      <xdr:colOff>0</xdr:colOff>
      <xdr:row>284</xdr:row>
      <xdr:rowOff>0</xdr:rowOff>
    </xdr:from>
    <xdr:to>
      <xdr:col>6</xdr:col>
      <xdr:colOff>0</xdr:colOff>
      <xdr:row>287</xdr:row>
      <xdr:rowOff>123825</xdr:rowOff>
    </xdr:to>
    <xdr:sp>
      <xdr:nvSpPr>
        <xdr:cNvPr id="114" name="Line 194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143000" y="44005500"/>
          <a:ext cx="0" cy="6096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12</xdr:col>
      <xdr:colOff>0</xdr:colOff>
      <xdr:row>279</xdr:row>
      <xdr:rowOff>0</xdr:rowOff>
    </xdr:from>
    <xdr:to>
      <xdr:col>12</xdr:col>
      <xdr:colOff>0</xdr:colOff>
      <xdr:row>281</xdr:row>
      <xdr:rowOff>9525</xdr:rowOff>
    </xdr:to>
    <xdr:sp>
      <xdr:nvSpPr>
        <xdr:cNvPr id="115" name="Line 19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86000" y="43214925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0</xdr:colOff>
      <xdr:row>279</xdr:row>
      <xdr:rowOff>0</xdr:rowOff>
    </xdr:from>
    <xdr:to>
      <xdr:col>13</xdr:col>
      <xdr:colOff>0</xdr:colOff>
      <xdr:row>281</xdr:row>
      <xdr:rowOff>0</xdr:rowOff>
    </xdr:to>
    <xdr:sp>
      <xdr:nvSpPr>
        <xdr:cNvPr id="116" name="Line 19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76500" y="43214925"/>
          <a:ext cx="0" cy="304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14</xdr:col>
      <xdr:colOff>0</xdr:colOff>
      <xdr:row>279</xdr:row>
      <xdr:rowOff>0</xdr:rowOff>
    </xdr:from>
    <xdr:to>
      <xdr:col>14</xdr:col>
      <xdr:colOff>0</xdr:colOff>
      <xdr:row>281</xdr:row>
      <xdr:rowOff>0</xdr:rowOff>
    </xdr:to>
    <xdr:sp>
      <xdr:nvSpPr>
        <xdr:cNvPr id="117" name="Line 19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667000" y="43214925"/>
          <a:ext cx="0" cy="304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15</xdr:col>
      <xdr:colOff>0</xdr:colOff>
      <xdr:row>279</xdr:row>
      <xdr:rowOff>0</xdr:rowOff>
    </xdr:from>
    <xdr:to>
      <xdr:col>15</xdr:col>
      <xdr:colOff>0</xdr:colOff>
      <xdr:row>281</xdr:row>
      <xdr:rowOff>9525</xdr:rowOff>
    </xdr:to>
    <xdr:sp>
      <xdr:nvSpPr>
        <xdr:cNvPr id="118" name="Line 19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57500" y="43214925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16</xdr:col>
      <xdr:colOff>0</xdr:colOff>
      <xdr:row>279</xdr:row>
      <xdr:rowOff>0</xdr:rowOff>
    </xdr:from>
    <xdr:to>
      <xdr:col>16</xdr:col>
      <xdr:colOff>0</xdr:colOff>
      <xdr:row>281</xdr:row>
      <xdr:rowOff>9525</xdr:rowOff>
    </xdr:to>
    <xdr:sp>
      <xdr:nvSpPr>
        <xdr:cNvPr id="119" name="Line 19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048000" y="43214925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17</xdr:col>
      <xdr:colOff>0</xdr:colOff>
      <xdr:row>279</xdr:row>
      <xdr:rowOff>0</xdr:rowOff>
    </xdr:from>
    <xdr:to>
      <xdr:col>17</xdr:col>
      <xdr:colOff>0</xdr:colOff>
      <xdr:row>281</xdr:row>
      <xdr:rowOff>0</xdr:rowOff>
    </xdr:to>
    <xdr:sp>
      <xdr:nvSpPr>
        <xdr:cNvPr id="120" name="Line 20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238500" y="43214925"/>
          <a:ext cx="0" cy="304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18</xdr:col>
      <xdr:colOff>0</xdr:colOff>
      <xdr:row>278</xdr:row>
      <xdr:rowOff>142875</xdr:rowOff>
    </xdr:from>
    <xdr:to>
      <xdr:col>18</xdr:col>
      <xdr:colOff>0</xdr:colOff>
      <xdr:row>281</xdr:row>
      <xdr:rowOff>0</xdr:rowOff>
    </xdr:to>
    <xdr:sp>
      <xdr:nvSpPr>
        <xdr:cNvPr id="121" name="Line 20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429000" y="43205400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10</xdr:col>
      <xdr:colOff>0</xdr:colOff>
      <xdr:row>310</xdr:row>
      <xdr:rowOff>0</xdr:rowOff>
    </xdr:from>
    <xdr:to>
      <xdr:col>10</xdr:col>
      <xdr:colOff>180975</xdr:colOff>
      <xdr:row>328</xdr:row>
      <xdr:rowOff>9525</xdr:rowOff>
    </xdr:to>
    <xdr:sp>
      <xdr:nvSpPr>
        <xdr:cNvPr id="122" name="Line 20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905000" y="48148875"/>
          <a:ext cx="180975" cy="27622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</a:ln>
      </xdr:spPr>
    </xdr:sp>
    <xdr:clientData/>
  </xdr:twoCellAnchor>
  <xdr:twoCellAnchor editAs="oneCell">
    <xdr:from>
      <xdr:col>8</xdr:col>
      <xdr:colOff>0</xdr:colOff>
      <xdr:row>307</xdr:row>
      <xdr:rowOff>0</xdr:rowOff>
    </xdr:from>
    <xdr:to>
      <xdr:col>15</xdr:col>
      <xdr:colOff>19050</xdr:colOff>
      <xdr:row>309</xdr:row>
      <xdr:rowOff>142875</xdr:rowOff>
    </xdr:to>
    <xdr:sp>
      <xdr:nvSpPr>
        <xdr:cNvPr id="123" name="Line 204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524000" y="47682150"/>
          <a:ext cx="1352550" cy="4572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0</xdr:colOff>
      <xdr:row>307</xdr:row>
      <xdr:rowOff>0</xdr:rowOff>
    </xdr:from>
    <xdr:to>
      <xdr:col>17</xdr:col>
      <xdr:colOff>0</xdr:colOff>
      <xdr:row>310</xdr:row>
      <xdr:rowOff>0</xdr:rowOff>
    </xdr:to>
    <xdr:sp>
      <xdr:nvSpPr>
        <xdr:cNvPr id="124" name="Line 205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905000" y="47682150"/>
          <a:ext cx="1333500" cy="466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13</xdr:col>
      <xdr:colOff>0</xdr:colOff>
      <xdr:row>310</xdr:row>
      <xdr:rowOff>0</xdr:rowOff>
    </xdr:from>
    <xdr:to>
      <xdr:col>17</xdr:col>
      <xdr:colOff>19050</xdr:colOff>
      <xdr:row>310</xdr:row>
      <xdr:rowOff>0</xdr:rowOff>
    </xdr:to>
    <xdr:sp>
      <xdr:nvSpPr>
        <xdr:cNvPr id="125" name="Line 206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76500" y="48148875"/>
          <a:ext cx="7810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0</xdr:colOff>
      <xdr:row>311</xdr:row>
      <xdr:rowOff>142875</xdr:rowOff>
    </xdr:from>
    <xdr:to>
      <xdr:col>17</xdr:col>
      <xdr:colOff>0</xdr:colOff>
      <xdr:row>311</xdr:row>
      <xdr:rowOff>142875</xdr:rowOff>
    </xdr:to>
    <xdr:sp>
      <xdr:nvSpPr>
        <xdr:cNvPr id="126" name="Line 207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76500" y="48444150"/>
          <a:ext cx="762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0</xdr:colOff>
      <xdr:row>314</xdr:row>
      <xdr:rowOff>0</xdr:rowOff>
    </xdr:from>
    <xdr:to>
      <xdr:col>16</xdr:col>
      <xdr:colOff>180975</xdr:colOff>
      <xdr:row>314</xdr:row>
      <xdr:rowOff>0</xdr:rowOff>
    </xdr:to>
    <xdr:sp>
      <xdr:nvSpPr>
        <xdr:cNvPr id="127" name="Line 208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76500" y="48758475"/>
          <a:ext cx="7524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12</xdr:col>
      <xdr:colOff>180975</xdr:colOff>
      <xdr:row>316</xdr:row>
      <xdr:rowOff>0</xdr:rowOff>
    </xdr:from>
    <xdr:to>
      <xdr:col>16</xdr:col>
      <xdr:colOff>171450</xdr:colOff>
      <xdr:row>316</xdr:row>
      <xdr:rowOff>0</xdr:rowOff>
    </xdr:to>
    <xdr:sp>
      <xdr:nvSpPr>
        <xdr:cNvPr id="128" name="Line 209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66975" y="49063275"/>
          <a:ext cx="7524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0</xdr:colOff>
      <xdr:row>318</xdr:row>
      <xdr:rowOff>9525</xdr:rowOff>
    </xdr:from>
    <xdr:to>
      <xdr:col>16</xdr:col>
      <xdr:colOff>180975</xdr:colOff>
      <xdr:row>318</xdr:row>
      <xdr:rowOff>9525</xdr:rowOff>
    </xdr:to>
    <xdr:sp>
      <xdr:nvSpPr>
        <xdr:cNvPr id="129" name="Line 210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76500" y="49377600"/>
          <a:ext cx="7524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0</xdr:colOff>
      <xdr:row>320</xdr:row>
      <xdr:rowOff>0</xdr:rowOff>
    </xdr:from>
    <xdr:to>
      <xdr:col>17</xdr:col>
      <xdr:colOff>0</xdr:colOff>
      <xdr:row>320</xdr:row>
      <xdr:rowOff>0</xdr:rowOff>
    </xdr:to>
    <xdr:sp>
      <xdr:nvSpPr>
        <xdr:cNvPr id="130" name="Line 211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76500" y="49672875"/>
          <a:ext cx="762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0</xdr:colOff>
      <xdr:row>321</xdr:row>
      <xdr:rowOff>142875</xdr:rowOff>
    </xdr:from>
    <xdr:to>
      <xdr:col>17</xdr:col>
      <xdr:colOff>9525</xdr:colOff>
      <xdr:row>321</xdr:row>
      <xdr:rowOff>142875</xdr:rowOff>
    </xdr:to>
    <xdr:sp>
      <xdr:nvSpPr>
        <xdr:cNvPr id="131" name="Line 212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76500" y="49968150"/>
          <a:ext cx="7715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0</xdr:colOff>
      <xdr:row>324</xdr:row>
      <xdr:rowOff>0</xdr:rowOff>
    </xdr:from>
    <xdr:to>
      <xdr:col>17</xdr:col>
      <xdr:colOff>0</xdr:colOff>
      <xdr:row>324</xdr:row>
      <xdr:rowOff>0</xdr:rowOff>
    </xdr:to>
    <xdr:sp>
      <xdr:nvSpPr>
        <xdr:cNvPr id="132" name="Line 213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76500" y="50282475"/>
          <a:ext cx="762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12</xdr:col>
      <xdr:colOff>171450</xdr:colOff>
      <xdr:row>325</xdr:row>
      <xdr:rowOff>142875</xdr:rowOff>
    </xdr:from>
    <xdr:to>
      <xdr:col>16</xdr:col>
      <xdr:colOff>171450</xdr:colOff>
      <xdr:row>325</xdr:row>
      <xdr:rowOff>142875</xdr:rowOff>
    </xdr:to>
    <xdr:sp>
      <xdr:nvSpPr>
        <xdr:cNvPr id="133" name="Line 214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57450" y="50577750"/>
          <a:ext cx="762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12</xdr:col>
      <xdr:colOff>161925</xdr:colOff>
      <xdr:row>327</xdr:row>
      <xdr:rowOff>152400</xdr:rowOff>
    </xdr:from>
    <xdr:to>
      <xdr:col>17</xdr:col>
      <xdr:colOff>9525</xdr:colOff>
      <xdr:row>327</xdr:row>
      <xdr:rowOff>152400</xdr:rowOff>
    </xdr:to>
    <xdr:sp>
      <xdr:nvSpPr>
        <xdr:cNvPr id="134" name="Line 216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47925" y="50892075"/>
          <a:ext cx="8001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14</xdr:col>
      <xdr:colOff>180975</xdr:colOff>
      <xdr:row>317</xdr:row>
      <xdr:rowOff>85725</xdr:rowOff>
    </xdr:from>
    <xdr:to>
      <xdr:col>19</xdr:col>
      <xdr:colOff>133350</xdr:colOff>
      <xdr:row>317</xdr:row>
      <xdr:rowOff>85725</xdr:rowOff>
    </xdr:to>
    <xdr:sp>
      <xdr:nvSpPr>
        <xdr:cNvPr id="135" name="Line 219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847975" y="49301400"/>
          <a:ext cx="9048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857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20</xdr:col>
      <xdr:colOff>180975</xdr:colOff>
      <xdr:row>309</xdr:row>
      <xdr:rowOff>142875</xdr:rowOff>
    </xdr:from>
    <xdr:to>
      <xdr:col>25</xdr:col>
      <xdr:colOff>9525</xdr:colOff>
      <xdr:row>328</xdr:row>
      <xdr:rowOff>9525</xdr:rowOff>
    </xdr:to>
    <xdr:sp>
      <xdr:nvSpPr>
        <xdr:cNvPr id="136" name="Line 22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990975" y="48139350"/>
          <a:ext cx="781050" cy="27717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</a:ln>
      </xdr:spPr>
    </xdr:sp>
    <xdr:clientData/>
  </xdr:twoCellAnchor>
  <xdr:twoCellAnchor editAs="oneCell">
    <xdr:from>
      <xdr:col>20</xdr:col>
      <xdr:colOff>180975</xdr:colOff>
      <xdr:row>327</xdr:row>
      <xdr:rowOff>142875</xdr:rowOff>
    </xdr:from>
    <xdr:to>
      <xdr:col>25</xdr:col>
      <xdr:colOff>0</xdr:colOff>
      <xdr:row>327</xdr:row>
      <xdr:rowOff>142875</xdr:rowOff>
    </xdr:to>
    <xdr:sp>
      <xdr:nvSpPr>
        <xdr:cNvPr id="137" name="Line 221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990975" y="50882550"/>
          <a:ext cx="7715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20</xdr:col>
      <xdr:colOff>171450</xdr:colOff>
      <xdr:row>326</xdr:row>
      <xdr:rowOff>0</xdr:rowOff>
    </xdr:from>
    <xdr:to>
      <xdr:col>24</xdr:col>
      <xdr:colOff>95250</xdr:colOff>
      <xdr:row>326</xdr:row>
      <xdr:rowOff>0</xdr:rowOff>
    </xdr:to>
    <xdr:sp>
      <xdr:nvSpPr>
        <xdr:cNvPr id="138" name="Line 222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981450" y="50587275"/>
          <a:ext cx="6858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21</xdr:col>
      <xdr:colOff>0</xdr:colOff>
      <xdr:row>323</xdr:row>
      <xdr:rowOff>142875</xdr:rowOff>
    </xdr:from>
    <xdr:to>
      <xdr:col>24</xdr:col>
      <xdr:colOff>9525</xdr:colOff>
      <xdr:row>323</xdr:row>
      <xdr:rowOff>142875</xdr:rowOff>
    </xdr:to>
    <xdr:sp>
      <xdr:nvSpPr>
        <xdr:cNvPr id="139" name="Line 223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000500" y="50272950"/>
          <a:ext cx="5810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20</xdr:col>
      <xdr:colOff>180975</xdr:colOff>
      <xdr:row>322</xdr:row>
      <xdr:rowOff>0</xdr:rowOff>
    </xdr:from>
    <xdr:to>
      <xdr:col>23</xdr:col>
      <xdr:colOff>123825</xdr:colOff>
      <xdr:row>322</xdr:row>
      <xdr:rowOff>0</xdr:rowOff>
    </xdr:to>
    <xdr:sp>
      <xdr:nvSpPr>
        <xdr:cNvPr id="140" name="Line 224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990975" y="49977675"/>
          <a:ext cx="5143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20</xdr:col>
      <xdr:colOff>180975</xdr:colOff>
      <xdr:row>320</xdr:row>
      <xdr:rowOff>9525</xdr:rowOff>
    </xdr:from>
    <xdr:to>
      <xdr:col>23</xdr:col>
      <xdr:colOff>38100</xdr:colOff>
      <xdr:row>320</xdr:row>
      <xdr:rowOff>9525</xdr:rowOff>
    </xdr:to>
    <xdr:sp>
      <xdr:nvSpPr>
        <xdr:cNvPr id="141" name="Line 225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990975" y="49682400"/>
          <a:ext cx="4286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21</xdr:col>
      <xdr:colOff>0</xdr:colOff>
      <xdr:row>317</xdr:row>
      <xdr:rowOff>142875</xdr:rowOff>
    </xdr:from>
    <xdr:to>
      <xdr:col>22</xdr:col>
      <xdr:colOff>142875</xdr:colOff>
      <xdr:row>317</xdr:row>
      <xdr:rowOff>142875</xdr:rowOff>
    </xdr:to>
    <xdr:sp>
      <xdr:nvSpPr>
        <xdr:cNvPr id="142" name="Line 226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000500" y="49358550"/>
          <a:ext cx="3333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21</xdr:col>
      <xdr:colOff>0</xdr:colOff>
      <xdr:row>315</xdr:row>
      <xdr:rowOff>142875</xdr:rowOff>
    </xdr:from>
    <xdr:to>
      <xdr:col>22</xdr:col>
      <xdr:colOff>38100</xdr:colOff>
      <xdr:row>315</xdr:row>
      <xdr:rowOff>142875</xdr:rowOff>
    </xdr:to>
    <xdr:sp>
      <xdr:nvSpPr>
        <xdr:cNvPr id="143" name="Line 227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000500" y="49053750"/>
          <a:ext cx="2286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21</xdr:col>
      <xdr:colOff>0</xdr:colOff>
      <xdr:row>314</xdr:row>
      <xdr:rowOff>0</xdr:rowOff>
    </xdr:from>
    <xdr:to>
      <xdr:col>21</xdr:col>
      <xdr:colOff>171450</xdr:colOff>
      <xdr:row>314</xdr:row>
      <xdr:rowOff>0</xdr:rowOff>
    </xdr:to>
    <xdr:sp>
      <xdr:nvSpPr>
        <xdr:cNvPr id="144" name="Line 228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000500" y="48758475"/>
          <a:ext cx="1714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22</xdr:col>
      <xdr:colOff>76200</xdr:colOff>
      <xdr:row>322</xdr:row>
      <xdr:rowOff>104775</xdr:rowOff>
    </xdr:from>
    <xdr:to>
      <xdr:col>26</xdr:col>
      <xdr:colOff>104775</xdr:colOff>
      <xdr:row>322</xdr:row>
      <xdr:rowOff>104775</xdr:rowOff>
    </xdr:to>
    <xdr:sp>
      <xdr:nvSpPr>
        <xdr:cNvPr id="145" name="Line 229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4267200" y="50082450"/>
          <a:ext cx="7905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2857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4</xdr:col>
      <xdr:colOff>19050</xdr:colOff>
      <xdr:row>396</xdr:row>
      <xdr:rowOff>38100</xdr:rowOff>
    </xdr:from>
    <xdr:to>
      <xdr:col>8</xdr:col>
      <xdr:colOff>180975</xdr:colOff>
      <xdr:row>396</xdr:row>
      <xdr:rowOff>38100</xdr:rowOff>
    </xdr:to>
    <xdr:sp>
      <xdr:nvSpPr>
        <xdr:cNvPr id="146" name="Line 23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81050" y="61236225"/>
          <a:ext cx="9239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 editAs="oneCell">
    <xdr:from>
      <xdr:col>4</xdr:col>
      <xdr:colOff>9525</xdr:colOff>
      <xdr:row>402</xdr:row>
      <xdr:rowOff>9525</xdr:rowOff>
    </xdr:from>
    <xdr:to>
      <xdr:col>9</xdr:col>
      <xdr:colOff>0</xdr:colOff>
      <xdr:row>405</xdr:row>
      <xdr:rowOff>0</xdr:rowOff>
    </xdr:to>
    <xdr:sp>
      <xdr:nvSpPr>
        <xdr:cNvPr id="147" name="Line 237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771525" y="62122050"/>
          <a:ext cx="942975" cy="4476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</a:ln>
      </xdr:spPr>
    </xdr:sp>
    <xdr:clientData/>
  </xdr:twoCellAnchor>
  <xdr:twoCellAnchor editAs="oneCell">
    <xdr:from>
      <xdr:col>8</xdr:col>
      <xdr:colOff>180975</xdr:colOff>
      <xdr:row>400</xdr:row>
      <xdr:rowOff>0</xdr:rowOff>
    </xdr:from>
    <xdr:to>
      <xdr:col>8</xdr:col>
      <xdr:colOff>180975</xdr:colOff>
      <xdr:row>402</xdr:row>
      <xdr:rowOff>0</xdr:rowOff>
    </xdr:to>
    <xdr:sp>
      <xdr:nvSpPr>
        <xdr:cNvPr id="148" name="Line 238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704975" y="61807725"/>
          <a:ext cx="0" cy="304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8</xdr:col>
      <xdr:colOff>0</xdr:colOff>
      <xdr:row>400</xdr:row>
      <xdr:rowOff>9525</xdr:rowOff>
    </xdr:from>
    <xdr:to>
      <xdr:col>8</xdr:col>
      <xdr:colOff>0</xdr:colOff>
      <xdr:row>402</xdr:row>
      <xdr:rowOff>114300</xdr:rowOff>
    </xdr:to>
    <xdr:sp>
      <xdr:nvSpPr>
        <xdr:cNvPr id="149" name="Line 239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524000" y="61817250"/>
          <a:ext cx="0" cy="4095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7</xdr:col>
      <xdr:colOff>0</xdr:colOff>
      <xdr:row>400</xdr:row>
      <xdr:rowOff>9525</xdr:rowOff>
    </xdr:from>
    <xdr:to>
      <xdr:col>7</xdr:col>
      <xdr:colOff>0</xdr:colOff>
      <xdr:row>403</xdr:row>
      <xdr:rowOff>38100</xdr:rowOff>
    </xdr:to>
    <xdr:sp>
      <xdr:nvSpPr>
        <xdr:cNvPr id="150" name="Line 240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333500" y="61817250"/>
          <a:ext cx="0" cy="4857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5</xdr:col>
      <xdr:colOff>180975</xdr:colOff>
      <xdr:row>399</xdr:row>
      <xdr:rowOff>142875</xdr:rowOff>
    </xdr:from>
    <xdr:to>
      <xdr:col>5</xdr:col>
      <xdr:colOff>180975</xdr:colOff>
      <xdr:row>403</xdr:row>
      <xdr:rowOff>133350</xdr:rowOff>
    </xdr:to>
    <xdr:sp>
      <xdr:nvSpPr>
        <xdr:cNvPr id="151" name="Line 241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133475" y="61798200"/>
          <a:ext cx="0" cy="6000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5</xdr:col>
      <xdr:colOff>9525</xdr:colOff>
      <xdr:row>400</xdr:row>
      <xdr:rowOff>9525</xdr:rowOff>
    </xdr:from>
    <xdr:to>
      <xdr:col>5</xdr:col>
      <xdr:colOff>9525</xdr:colOff>
      <xdr:row>404</xdr:row>
      <xdr:rowOff>76200</xdr:rowOff>
    </xdr:to>
    <xdr:sp>
      <xdr:nvSpPr>
        <xdr:cNvPr id="152" name="Line 242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962025" y="61817250"/>
          <a:ext cx="0" cy="6762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4</xdr:col>
      <xdr:colOff>9525</xdr:colOff>
      <xdr:row>400</xdr:row>
      <xdr:rowOff>9525</xdr:rowOff>
    </xdr:from>
    <xdr:to>
      <xdr:col>4</xdr:col>
      <xdr:colOff>9525</xdr:colOff>
      <xdr:row>405</xdr:row>
      <xdr:rowOff>9525</xdr:rowOff>
    </xdr:to>
    <xdr:sp>
      <xdr:nvSpPr>
        <xdr:cNvPr id="153" name="Line 243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771525" y="61817250"/>
          <a:ext cx="0" cy="7620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9</xdr:col>
      <xdr:colOff>85725</xdr:colOff>
      <xdr:row>398</xdr:row>
      <xdr:rowOff>38100</xdr:rowOff>
    </xdr:from>
    <xdr:to>
      <xdr:col>13</xdr:col>
      <xdr:colOff>104775</xdr:colOff>
      <xdr:row>400</xdr:row>
      <xdr:rowOff>114300</xdr:rowOff>
    </xdr:to>
    <xdr:sp>
      <xdr:nvSpPr>
        <xdr:cNvPr id="154" name="Line 24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800225" y="61541025"/>
          <a:ext cx="781050" cy="3810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7</xdr:col>
      <xdr:colOff>85725</xdr:colOff>
      <xdr:row>401</xdr:row>
      <xdr:rowOff>9525</xdr:rowOff>
    </xdr:from>
    <xdr:to>
      <xdr:col>7</xdr:col>
      <xdr:colOff>85725</xdr:colOff>
      <xdr:row>403</xdr:row>
      <xdr:rowOff>104775</xdr:rowOff>
    </xdr:to>
    <xdr:sp>
      <xdr:nvSpPr>
        <xdr:cNvPr id="155" name="Line 246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419225" y="61969650"/>
          <a:ext cx="0" cy="4000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7</xdr:col>
      <xdr:colOff>28575</xdr:colOff>
      <xdr:row>403</xdr:row>
      <xdr:rowOff>47625</xdr:rowOff>
    </xdr:from>
    <xdr:to>
      <xdr:col>9</xdr:col>
      <xdr:colOff>161925</xdr:colOff>
      <xdr:row>403</xdr:row>
      <xdr:rowOff>47625</xdr:rowOff>
    </xdr:to>
    <xdr:sp>
      <xdr:nvSpPr>
        <xdr:cNvPr id="156" name="Line 24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362075" y="62312550"/>
          <a:ext cx="5143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5</xdr:col>
      <xdr:colOff>123825</xdr:colOff>
      <xdr:row>405</xdr:row>
      <xdr:rowOff>66675</xdr:rowOff>
    </xdr:from>
    <xdr:to>
      <xdr:col>9</xdr:col>
      <xdr:colOff>180975</xdr:colOff>
      <xdr:row>405</xdr:row>
      <xdr:rowOff>66675</xdr:rowOff>
    </xdr:to>
    <xdr:sp>
      <xdr:nvSpPr>
        <xdr:cNvPr id="157" name="Line 24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76325" y="62636400"/>
          <a:ext cx="8191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5</xdr:col>
      <xdr:colOff>133350</xdr:colOff>
      <xdr:row>402</xdr:row>
      <xdr:rowOff>85725</xdr:rowOff>
    </xdr:from>
    <xdr:to>
      <xdr:col>5</xdr:col>
      <xdr:colOff>133350</xdr:colOff>
      <xdr:row>405</xdr:row>
      <xdr:rowOff>133350</xdr:rowOff>
    </xdr:to>
    <xdr:sp>
      <xdr:nvSpPr>
        <xdr:cNvPr id="158" name="Line 249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085850" y="62198250"/>
          <a:ext cx="0" cy="5048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2700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11</xdr:col>
      <xdr:colOff>9525</xdr:colOff>
      <xdr:row>476</xdr:row>
      <xdr:rowOff>0</xdr:rowOff>
    </xdr:from>
    <xdr:to>
      <xdr:col>22</xdr:col>
      <xdr:colOff>161925</xdr:colOff>
      <xdr:row>480</xdr:row>
      <xdr:rowOff>0</xdr:rowOff>
    </xdr:to>
    <xdr:sp>
      <xdr:nvSpPr>
        <xdr:cNvPr id="159" name="Line 269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105025" y="73399650"/>
          <a:ext cx="2247900" cy="6096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FF0000"/>
          </a:solidFill>
          <a:round/>
        </a:ln>
      </xdr:spPr>
    </xdr:sp>
    <xdr:clientData/>
  </xdr:twoCellAnchor>
  <xdr:twoCellAnchor editAs="oneCell">
    <xdr:from>
      <xdr:col>11</xdr:col>
      <xdr:colOff>0</xdr:colOff>
      <xdr:row>473</xdr:row>
      <xdr:rowOff>142875</xdr:rowOff>
    </xdr:from>
    <xdr:to>
      <xdr:col>11</xdr:col>
      <xdr:colOff>0</xdr:colOff>
      <xdr:row>480</xdr:row>
      <xdr:rowOff>0</xdr:rowOff>
    </xdr:to>
    <xdr:sp>
      <xdr:nvSpPr>
        <xdr:cNvPr id="160" name="Line 270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095500" y="73085325"/>
          <a:ext cx="0" cy="9239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11</xdr:col>
      <xdr:colOff>180975</xdr:colOff>
      <xdr:row>474</xdr:row>
      <xdr:rowOff>19050</xdr:rowOff>
    </xdr:from>
    <xdr:to>
      <xdr:col>11</xdr:col>
      <xdr:colOff>180975</xdr:colOff>
      <xdr:row>479</xdr:row>
      <xdr:rowOff>85725</xdr:rowOff>
    </xdr:to>
    <xdr:sp>
      <xdr:nvSpPr>
        <xdr:cNvPr id="161" name="Line 271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276475" y="73113900"/>
          <a:ext cx="0" cy="8286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9525</xdr:colOff>
      <xdr:row>473</xdr:row>
      <xdr:rowOff>142875</xdr:rowOff>
    </xdr:from>
    <xdr:to>
      <xdr:col>13</xdr:col>
      <xdr:colOff>9525</xdr:colOff>
      <xdr:row>479</xdr:row>
      <xdr:rowOff>47625</xdr:rowOff>
    </xdr:to>
    <xdr:sp>
      <xdr:nvSpPr>
        <xdr:cNvPr id="162" name="Line 272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486025" y="73085325"/>
          <a:ext cx="0" cy="8191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13</xdr:col>
      <xdr:colOff>180975</xdr:colOff>
      <xdr:row>474</xdr:row>
      <xdr:rowOff>9525</xdr:rowOff>
    </xdr:from>
    <xdr:to>
      <xdr:col>13</xdr:col>
      <xdr:colOff>180975</xdr:colOff>
      <xdr:row>478</xdr:row>
      <xdr:rowOff>142875</xdr:rowOff>
    </xdr:to>
    <xdr:sp>
      <xdr:nvSpPr>
        <xdr:cNvPr id="163" name="Line 273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657475" y="73104375"/>
          <a:ext cx="0" cy="7429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15</xdr:col>
      <xdr:colOff>0</xdr:colOff>
      <xdr:row>474</xdr:row>
      <xdr:rowOff>9525</xdr:rowOff>
    </xdr:from>
    <xdr:to>
      <xdr:col>15</xdr:col>
      <xdr:colOff>0</xdr:colOff>
      <xdr:row>478</xdr:row>
      <xdr:rowOff>85725</xdr:rowOff>
    </xdr:to>
    <xdr:sp>
      <xdr:nvSpPr>
        <xdr:cNvPr id="164" name="Line 274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857500" y="73104375"/>
          <a:ext cx="0" cy="685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15</xdr:col>
      <xdr:colOff>180975</xdr:colOff>
      <xdr:row>473</xdr:row>
      <xdr:rowOff>142875</xdr:rowOff>
    </xdr:from>
    <xdr:to>
      <xdr:col>15</xdr:col>
      <xdr:colOff>180975</xdr:colOff>
      <xdr:row>478</xdr:row>
      <xdr:rowOff>38100</xdr:rowOff>
    </xdr:to>
    <xdr:sp>
      <xdr:nvSpPr>
        <xdr:cNvPr id="165" name="Line 275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3038475" y="73085325"/>
          <a:ext cx="0" cy="6572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16</xdr:col>
      <xdr:colOff>180975</xdr:colOff>
      <xdr:row>474</xdr:row>
      <xdr:rowOff>19050</xdr:rowOff>
    </xdr:from>
    <xdr:to>
      <xdr:col>16</xdr:col>
      <xdr:colOff>180975</xdr:colOff>
      <xdr:row>477</xdr:row>
      <xdr:rowOff>123825</xdr:rowOff>
    </xdr:to>
    <xdr:sp>
      <xdr:nvSpPr>
        <xdr:cNvPr id="166" name="Line 276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3228975" y="73113900"/>
          <a:ext cx="0" cy="5619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18</xdr:col>
      <xdr:colOff>9525</xdr:colOff>
      <xdr:row>474</xdr:row>
      <xdr:rowOff>9525</xdr:rowOff>
    </xdr:from>
    <xdr:to>
      <xdr:col>18</xdr:col>
      <xdr:colOff>9525</xdr:colOff>
      <xdr:row>477</xdr:row>
      <xdr:rowOff>85725</xdr:rowOff>
    </xdr:to>
    <xdr:sp>
      <xdr:nvSpPr>
        <xdr:cNvPr id="167" name="Line 277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3438525" y="73104375"/>
          <a:ext cx="0" cy="5334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18</xdr:col>
      <xdr:colOff>180975</xdr:colOff>
      <xdr:row>474</xdr:row>
      <xdr:rowOff>0</xdr:rowOff>
    </xdr:from>
    <xdr:to>
      <xdr:col>18</xdr:col>
      <xdr:colOff>180975</xdr:colOff>
      <xdr:row>477</xdr:row>
      <xdr:rowOff>38100</xdr:rowOff>
    </xdr:to>
    <xdr:sp>
      <xdr:nvSpPr>
        <xdr:cNvPr id="168" name="Line 278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3609975" y="73094850"/>
          <a:ext cx="0" cy="4953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20</xdr:col>
      <xdr:colOff>0</xdr:colOff>
      <xdr:row>473</xdr:row>
      <xdr:rowOff>142875</xdr:rowOff>
    </xdr:from>
    <xdr:to>
      <xdr:col>20</xdr:col>
      <xdr:colOff>0</xdr:colOff>
      <xdr:row>476</xdr:row>
      <xdr:rowOff>133350</xdr:rowOff>
    </xdr:to>
    <xdr:sp>
      <xdr:nvSpPr>
        <xdr:cNvPr id="169" name="Line 279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3810000" y="73085325"/>
          <a:ext cx="0" cy="4476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21</xdr:col>
      <xdr:colOff>0</xdr:colOff>
      <xdr:row>474</xdr:row>
      <xdr:rowOff>0</xdr:rowOff>
    </xdr:from>
    <xdr:to>
      <xdr:col>21</xdr:col>
      <xdr:colOff>0</xdr:colOff>
      <xdr:row>476</xdr:row>
      <xdr:rowOff>76200</xdr:rowOff>
    </xdr:to>
    <xdr:sp>
      <xdr:nvSpPr>
        <xdr:cNvPr id="170" name="Line 280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4000500" y="73094850"/>
          <a:ext cx="0" cy="3810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21</xdr:col>
      <xdr:colOff>180975</xdr:colOff>
      <xdr:row>473</xdr:row>
      <xdr:rowOff>114300</xdr:rowOff>
    </xdr:from>
    <xdr:to>
      <xdr:col>21</xdr:col>
      <xdr:colOff>180975</xdr:colOff>
      <xdr:row>476</xdr:row>
      <xdr:rowOff>38100</xdr:rowOff>
    </xdr:to>
    <xdr:sp>
      <xdr:nvSpPr>
        <xdr:cNvPr id="171" name="Line 281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4181475" y="73056750"/>
          <a:ext cx="0" cy="3810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22</xdr:col>
      <xdr:colOff>171450</xdr:colOff>
      <xdr:row>473</xdr:row>
      <xdr:rowOff>133350</xdr:rowOff>
    </xdr:from>
    <xdr:to>
      <xdr:col>22</xdr:col>
      <xdr:colOff>171450</xdr:colOff>
      <xdr:row>475</xdr:row>
      <xdr:rowOff>142875</xdr:rowOff>
    </xdr:to>
    <xdr:sp>
      <xdr:nvSpPr>
        <xdr:cNvPr id="172" name="Line 282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4362450" y="73075800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sm"/>
        </a:ln>
      </xdr:spPr>
    </xdr:sp>
    <xdr:clientData/>
  </xdr:twoCellAnchor>
  <xdr:twoCellAnchor editAs="oneCell">
    <xdr:from>
      <xdr:col>11</xdr:col>
      <xdr:colOff>180975</xdr:colOff>
      <xdr:row>469</xdr:row>
      <xdr:rowOff>0</xdr:rowOff>
    </xdr:from>
    <xdr:to>
      <xdr:col>11</xdr:col>
      <xdr:colOff>180975</xdr:colOff>
      <xdr:row>471</xdr:row>
      <xdr:rowOff>0</xdr:rowOff>
    </xdr:to>
    <xdr:sp>
      <xdr:nvSpPr>
        <xdr:cNvPr id="173" name="Line 28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76475" y="72332850"/>
          <a:ext cx="0" cy="304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12</xdr:col>
      <xdr:colOff>180975</xdr:colOff>
      <xdr:row>469</xdr:row>
      <xdr:rowOff>0</xdr:rowOff>
    </xdr:from>
    <xdr:to>
      <xdr:col>12</xdr:col>
      <xdr:colOff>180975</xdr:colOff>
      <xdr:row>471</xdr:row>
      <xdr:rowOff>9525</xdr:rowOff>
    </xdr:to>
    <xdr:sp>
      <xdr:nvSpPr>
        <xdr:cNvPr id="174" name="Line 28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66975" y="72332850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14</xdr:col>
      <xdr:colOff>0</xdr:colOff>
      <xdr:row>469</xdr:row>
      <xdr:rowOff>0</xdr:rowOff>
    </xdr:from>
    <xdr:to>
      <xdr:col>14</xdr:col>
      <xdr:colOff>0</xdr:colOff>
      <xdr:row>471</xdr:row>
      <xdr:rowOff>9525</xdr:rowOff>
    </xdr:to>
    <xdr:sp>
      <xdr:nvSpPr>
        <xdr:cNvPr id="175" name="Line 28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667000" y="72332850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15</xdr:col>
      <xdr:colOff>0</xdr:colOff>
      <xdr:row>469</xdr:row>
      <xdr:rowOff>0</xdr:rowOff>
    </xdr:from>
    <xdr:to>
      <xdr:col>15</xdr:col>
      <xdr:colOff>0</xdr:colOff>
      <xdr:row>471</xdr:row>
      <xdr:rowOff>9525</xdr:rowOff>
    </xdr:to>
    <xdr:sp>
      <xdr:nvSpPr>
        <xdr:cNvPr id="176" name="Line 28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57500" y="72332850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16</xdr:col>
      <xdr:colOff>9525</xdr:colOff>
      <xdr:row>469</xdr:row>
      <xdr:rowOff>0</xdr:rowOff>
    </xdr:from>
    <xdr:to>
      <xdr:col>16</xdr:col>
      <xdr:colOff>9525</xdr:colOff>
      <xdr:row>471</xdr:row>
      <xdr:rowOff>9525</xdr:rowOff>
    </xdr:to>
    <xdr:sp>
      <xdr:nvSpPr>
        <xdr:cNvPr id="177" name="Line 28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057525" y="72332850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17</xdr:col>
      <xdr:colOff>0</xdr:colOff>
      <xdr:row>469</xdr:row>
      <xdr:rowOff>0</xdr:rowOff>
    </xdr:from>
    <xdr:to>
      <xdr:col>17</xdr:col>
      <xdr:colOff>0</xdr:colOff>
      <xdr:row>471</xdr:row>
      <xdr:rowOff>9525</xdr:rowOff>
    </xdr:to>
    <xdr:sp>
      <xdr:nvSpPr>
        <xdr:cNvPr id="178" name="Line 28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238500" y="72332850"/>
          <a:ext cx="0" cy="3143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18</xdr:col>
      <xdr:colOff>0</xdr:colOff>
      <xdr:row>469</xdr:row>
      <xdr:rowOff>0</xdr:rowOff>
    </xdr:from>
    <xdr:to>
      <xdr:col>18</xdr:col>
      <xdr:colOff>0</xdr:colOff>
      <xdr:row>471</xdr:row>
      <xdr:rowOff>0</xdr:rowOff>
    </xdr:to>
    <xdr:sp>
      <xdr:nvSpPr>
        <xdr:cNvPr id="179" name="Line 28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429000" y="72332850"/>
          <a:ext cx="0" cy="304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19</xdr:col>
      <xdr:colOff>0</xdr:colOff>
      <xdr:row>469</xdr:row>
      <xdr:rowOff>0</xdr:rowOff>
    </xdr:from>
    <xdr:to>
      <xdr:col>19</xdr:col>
      <xdr:colOff>0</xdr:colOff>
      <xdr:row>471</xdr:row>
      <xdr:rowOff>0</xdr:rowOff>
    </xdr:to>
    <xdr:sp>
      <xdr:nvSpPr>
        <xdr:cNvPr id="180" name="Line 29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619500" y="72332850"/>
          <a:ext cx="0" cy="304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20</xdr:col>
      <xdr:colOff>0</xdr:colOff>
      <xdr:row>469</xdr:row>
      <xdr:rowOff>0</xdr:rowOff>
    </xdr:from>
    <xdr:to>
      <xdr:col>20</xdr:col>
      <xdr:colOff>0</xdr:colOff>
      <xdr:row>471</xdr:row>
      <xdr:rowOff>0</xdr:rowOff>
    </xdr:to>
    <xdr:sp>
      <xdr:nvSpPr>
        <xdr:cNvPr id="181" name="Line 29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810000" y="72332850"/>
          <a:ext cx="0" cy="304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20</xdr:col>
      <xdr:colOff>180975</xdr:colOff>
      <xdr:row>469</xdr:row>
      <xdr:rowOff>0</xdr:rowOff>
    </xdr:from>
    <xdr:to>
      <xdr:col>20</xdr:col>
      <xdr:colOff>180975</xdr:colOff>
      <xdr:row>471</xdr:row>
      <xdr:rowOff>0</xdr:rowOff>
    </xdr:to>
    <xdr:sp>
      <xdr:nvSpPr>
        <xdr:cNvPr id="182" name="Line 29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990975" y="72332850"/>
          <a:ext cx="0" cy="304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21</xdr:col>
      <xdr:colOff>180975</xdr:colOff>
      <xdr:row>469</xdr:row>
      <xdr:rowOff>9525</xdr:rowOff>
    </xdr:from>
    <xdr:to>
      <xdr:col>21</xdr:col>
      <xdr:colOff>180975</xdr:colOff>
      <xdr:row>471</xdr:row>
      <xdr:rowOff>0</xdr:rowOff>
    </xdr:to>
    <xdr:sp>
      <xdr:nvSpPr>
        <xdr:cNvPr id="183" name="Line 29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181475" y="72342375"/>
          <a:ext cx="0" cy="2952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22</xdr:col>
      <xdr:colOff>180975</xdr:colOff>
      <xdr:row>469</xdr:row>
      <xdr:rowOff>0</xdr:rowOff>
    </xdr:from>
    <xdr:to>
      <xdr:col>22</xdr:col>
      <xdr:colOff>180975</xdr:colOff>
      <xdr:row>471</xdr:row>
      <xdr:rowOff>0</xdr:rowOff>
    </xdr:to>
    <xdr:sp>
      <xdr:nvSpPr>
        <xdr:cNvPr id="184" name="Line 29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371975" y="72332850"/>
          <a:ext cx="0" cy="3048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3175">
          <a:solidFill>
            <a:srgbClr val="FF0000"/>
          </a:solidFill>
          <a:round/>
          <a:tailEnd type="triangle" w="sm" len="med"/>
        </a:ln>
      </xdr:spPr>
    </xdr:sp>
    <xdr:clientData/>
  </xdr:twoCellAnchor>
  <xdr:twoCellAnchor editAs="oneCell">
    <xdr:from>
      <xdr:col>17</xdr:col>
      <xdr:colOff>47625</xdr:colOff>
      <xdr:row>467</xdr:row>
      <xdr:rowOff>9525</xdr:rowOff>
    </xdr:from>
    <xdr:to>
      <xdr:col>17</xdr:col>
      <xdr:colOff>104775</xdr:colOff>
      <xdr:row>470</xdr:row>
      <xdr:rowOff>38100</xdr:rowOff>
    </xdr:to>
    <xdr:sp>
      <xdr:nvSpPr>
        <xdr:cNvPr id="185" name="AutoShape 29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286125" y="72037575"/>
          <a:ext cx="57150" cy="485775"/>
        </a:xfrm>
        <a:prstGeom xmlns:a="http://schemas.openxmlformats.org/drawingml/2006/main" prst="down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10</xdr:col>
      <xdr:colOff>95250</xdr:colOff>
      <xdr:row>467</xdr:row>
      <xdr:rowOff>104775</xdr:rowOff>
    </xdr:from>
    <xdr:to>
      <xdr:col>18</xdr:col>
      <xdr:colOff>9525</xdr:colOff>
      <xdr:row>467</xdr:row>
      <xdr:rowOff>104775</xdr:rowOff>
    </xdr:to>
    <xdr:sp>
      <xdr:nvSpPr>
        <xdr:cNvPr id="186" name="Line 29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00250" y="72132825"/>
          <a:ext cx="14382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6350">
          <a:solidFill>
            <a:srgbClr val="000000"/>
          </a:solidFill>
          <a:round/>
        </a:ln>
      </xdr:spPr>
    </xdr:sp>
    <xdr:clientData/>
  </xdr:twoCellAnchor>
  <xdr:twoCellAnchor editAs="oneCell">
    <xdr:from>
      <xdr:col>23</xdr:col>
      <xdr:colOff>180975</xdr:colOff>
      <xdr:row>471</xdr:row>
      <xdr:rowOff>0</xdr:rowOff>
    </xdr:from>
    <xdr:to>
      <xdr:col>23</xdr:col>
      <xdr:colOff>180975</xdr:colOff>
      <xdr:row>474</xdr:row>
      <xdr:rowOff>9525</xdr:rowOff>
    </xdr:to>
    <xdr:sp>
      <xdr:nvSpPr>
        <xdr:cNvPr id="187" name="Line 29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562475" y="72637650"/>
          <a:ext cx="0" cy="466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 editAs="oneCell">
    <xdr:from>
      <xdr:col>10</xdr:col>
      <xdr:colOff>133350</xdr:colOff>
      <xdr:row>481</xdr:row>
      <xdr:rowOff>76200</xdr:rowOff>
    </xdr:from>
    <xdr:to>
      <xdr:col>17</xdr:col>
      <xdr:colOff>161925</xdr:colOff>
      <xdr:row>481</xdr:row>
      <xdr:rowOff>76200</xdr:rowOff>
    </xdr:to>
    <xdr:sp>
      <xdr:nvSpPr>
        <xdr:cNvPr id="188" name="Line 29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38350" y="74237850"/>
          <a:ext cx="13620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17</xdr:col>
      <xdr:colOff>38100</xdr:colOff>
      <xdr:row>475</xdr:row>
      <xdr:rowOff>0</xdr:rowOff>
    </xdr:from>
    <xdr:to>
      <xdr:col>17</xdr:col>
      <xdr:colOff>114300</xdr:colOff>
      <xdr:row>481</xdr:row>
      <xdr:rowOff>114300</xdr:rowOff>
    </xdr:to>
    <xdr:sp>
      <xdr:nvSpPr>
        <xdr:cNvPr id="189" name="AutoShape 29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276600" y="73247250"/>
          <a:ext cx="76200" cy="1028700"/>
        </a:xfrm>
        <a:prstGeom xmlns:a="http://schemas.openxmlformats.org/drawingml/2006/main" prst="up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10</xdr:col>
      <xdr:colOff>133350</xdr:colOff>
      <xdr:row>482</xdr:row>
      <xdr:rowOff>133350</xdr:rowOff>
    </xdr:from>
    <xdr:to>
      <xdr:col>15</xdr:col>
      <xdr:colOff>0</xdr:colOff>
      <xdr:row>482</xdr:row>
      <xdr:rowOff>133350</xdr:rowOff>
    </xdr:to>
    <xdr:sp>
      <xdr:nvSpPr>
        <xdr:cNvPr id="190" name="Line 30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38350" y="74447400"/>
          <a:ext cx="8191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14</xdr:col>
      <xdr:colOff>47625</xdr:colOff>
      <xdr:row>476</xdr:row>
      <xdr:rowOff>76200</xdr:rowOff>
    </xdr:from>
    <xdr:to>
      <xdr:col>14</xdr:col>
      <xdr:colOff>123825</xdr:colOff>
      <xdr:row>483</xdr:row>
      <xdr:rowOff>9525</xdr:rowOff>
    </xdr:to>
    <xdr:sp>
      <xdr:nvSpPr>
        <xdr:cNvPr id="191" name="AutoShape 30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714625" y="73475850"/>
          <a:ext cx="76200" cy="1000125"/>
        </a:xfrm>
        <a:prstGeom xmlns:a="http://schemas.openxmlformats.org/drawingml/2006/main" prst="up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11</xdr:col>
      <xdr:colOff>9525</xdr:colOff>
      <xdr:row>473</xdr:row>
      <xdr:rowOff>0</xdr:rowOff>
    </xdr:from>
    <xdr:to>
      <xdr:col>23</xdr:col>
      <xdr:colOff>0</xdr:colOff>
      <xdr:row>473</xdr:row>
      <xdr:rowOff>0</xdr:rowOff>
    </xdr:to>
    <xdr:sp>
      <xdr:nvSpPr>
        <xdr:cNvPr id="192" name="Line 30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05025" y="72942450"/>
          <a:ext cx="22764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 editAs="oneCell">
    <xdr:from>
      <xdr:col>10</xdr:col>
      <xdr:colOff>114300</xdr:colOff>
      <xdr:row>555</xdr:row>
      <xdr:rowOff>0</xdr:rowOff>
    </xdr:from>
    <xdr:to>
      <xdr:col>10</xdr:col>
      <xdr:colOff>114300</xdr:colOff>
      <xdr:row>567</xdr:row>
      <xdr:rowOff>19050</xdr:rowOff>
    </xdr:to>
    <xdr:sp>
      <xdr:nvSpPr>
        <xdr:cNvPr id="193" name="Line 305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019300" y="85210650"/>
          <a:ext cx="0" cy="18478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123825</xdr:colOff>
      <xdr:row>555</xdr:row>
      <xdr:rowOff>0</xdr:rowOff>
    </xdr:from>
    <xdr:to>
      <xdr:col>11</xdr:col>
      <xdr:colOff>171450</xdr:colOff>
      <xdr:row>555</xdr:row>
      <xdr:rowOff>0</xdr:rowOff>
    </xdr:to>
    <xdr:sp>
      <xdr:nvSpPr>
        <xdr:cNvPr id="194" name="Line 30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28825" y="85210650"/>
          <a:ext cx="2381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85725</xdr:colOff>
      <xdr:row>555</xdr:row>
      <xdr:rowOff>57150</xdr:rowOff>
    </xdr:from>
    <xdr:to>
      <xdr:col>12</xdr:col>
      <xdr:colOff>85725</xdr:colOff>
      <xdr:row>567</xdr:row>
      <xdr:rowOff>0</xdr:rowOff>
    </xdr:to>
    <xdr:sp>
      <xdr:nvSpPr>
        <xdr:cNvPr id="195" name="Line 307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371725" y="85267800"/>
          <a:ext cx="0" cy="17716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19050</xdr:colOff>
      <xdr:row>555</xdr:row>
      <xdr:rowOff>66675</xdr:rowOff>
    </xdr:from>
    <xdr:to>
      <xdr:col>12</xdr:col>
      <xdr:colOff>85725</xdr:colOff>
      <xdr:row>555</xdr:row>
      <xdr:rowOff>66675</xdr:rowOff>
    </xdr:to>
    <xdr:sp>
      <xdr:nvSpPr>
        <xdr:cNvPr id="196" name="Line 308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114550" y="85277325"/>
          <a:ext cx="2571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171450</xdr:colOff>
      <xdr:row>559</xdr:row>
      <xdr:rowOff>28575</xdr:rowOff>
    </xdr:from>
    <xdr:to>
      <xdr:col>12</xdr:col>
      <xdr:colOff>57150</xdr:colOff>
      <xdr:row>559</xdr:row>
      <xdr:rowOff>114300</xdr:rowOff>
    </xdr:to>
    <xdr:sp>
      <xdr:nvSpPr>
        <xdr:cNvPr id="197" name="Oval 30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66950" y="85848825"/>
          <a:ext cx="76200" cy="8572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104775</xdr:colOff>
      <xdr:row>556</xdr:row>
      <xdr:rowOff>28575</xdr:rowOff>
    </xdr:from>
    <xdr:to>
      <xdr:col>10</xdr:col>
      <xdr:colOff>180975</xdr:colOff>
      <xdr:row>556</xdr:row>
      <xdr:rowOff>114300</xdr:rowOff>
    </xdr:to>
    <xdr:sp>
      <xdr:nvSpPr>
        <xdr:cNvPr id="198" name="Oval 31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09775" y="85391625"/>
          <a:ext cx="76200" cy="8572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104775</xdr:colOff>
      <xdr:row>559</xdr:row>
      <xdr:rowOff>28575</xdr:rowOff>
    </xdr:from>
    <xdr:to>
      <xdr:col>10</xdr:col>
      <xdr:colOff>180975</xdr:colOff>
      <xdr:row>559</xdr:row>
      <xdr:rowOff>114300</xdr:rowOff>
    </xdr:to>
    <xdr:sp>
      <xdr:nvSpPr>
        <xdr:cNvPr id="199" name="Oval 31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09775" y="85848825"/>
          <a:ext cx="76200" cy="8572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104775</xdr:colOff>
      <xdr:row>562</xdr:row>
      <xdr:rowOff>28575</xdr:rowOff>
    </xdr:from>
    <xdr:to>
      <xdr:col>10</xdr:col>
      <xdr:colOff>180975</xdr:colOff>
      <xdr:row>562</xdr:row>
      <xdr:rowOff>114300</xdr:rowOff>
    </xdr:to>
    <xdr:sp>
      <xdr:nvSpPr>
        <xdr:cNvPr id="200" name="Oval 31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09775" y="86306025"/>
          <a:ext cx="76200" cy="8572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104775</xdr:colOff>
      <xdr:row>565</xdr:row>
      <xdr:rowOff>28575</xdr:rowOff>
    </xdr:from>
    <xdr:to>
      <xdr:col>10</xdr:col>
      <xdr:colOff>180975</xdr:colOff>
      <xdr:row>565</xdr:row>
      <xdr:rowOff>114300</xdr:rowOff>
    </xdr:to>
    <xdr:sp>
      <xdr:nvSpPr>
        <xdr:cNvPr id="201" name="Oval 31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09775" y="86763225"/>
          <a:ext cx="76200" cy="8572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171450</xdr:colOff>
      <xdr:row>562</xdr:row>
      <xdr:rowOff>57150</xdr:rowOff>
    </xdr:from>
    <xdr:to>
      <xdr:col>12</xdr:col>
      <xdr:colOff>57150</xdr:colOff>
      <xdr:row>562</xdr:row>
      <xdr:rowOff>142875</xdr:rowOff>
    </xdr:to>
    <xdr:sp>
      <xdr:nvSpPr>
        <xdr:cNvPr id="202" name="Oval 31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66950" y="86334600"/>
          <a:ext cx="76200" cy="8572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180975</xdr:colOff>
      <xdr:row>565</xdr:row>
      <xdr:rowOff>57150</xdr:rowOff>
    </xdr:from>
    <xdr:to>
      <xdr:col>12</xdr:col>
      <xdr:colOff>66675</xdr:colOff>
      <xdr:row>565</xdr:row>
      <xdr:rowOff>142875</xdr:rowOff>
    </xdr:to>
    <xdr:sp>
      <xdr:nvSpPr>
        <xdr:cNvPr id="203" name="Oval 31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76475" y="86791800"/>
          <a:ext cx="76200" cy="8572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180975</xdr:colOff>
      <xdr:row>556</xdr:row>
      <xdr:rowOff>19050</xdr:rowOff>
    </xdr:from>
    <xdr:to>
      <xdr:col>12</xdr:col>
      <xdr:colOff>66675</xdr:colOff>
      <xdr:row>556</xdr:row>
      <xdr:rowOff>104775</xdr:rowOff>
    </xdr:to>
    <xdr:sp>
      <xdr:nvSpPr>
        <xdr:cNvPr id="204" name="Oval 31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76475" y="85382100"/>
          <a:ext cx="76200" cy="8572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13</xdr:col>
      <xdr:colOff>0</xdr:colOff>
      <xdr:row>558</xdr:row>
      <xdr:rowOff>142875</xdr:rowOff>
    </xdr:from>
    <xdr:to>
      <xdr:col>15</xdr:col>
      <xdr:colOff>152400</xdr:colOff>
      <xdr:row>558</xdr:row>
      <xdr:rowOff>142875</xdr:rowOff>
    </xdr:to>
    <xdr:sp>
      <xdr:nvSpPr>
        <xdr:cNvPr id="205" name="Line 317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76500" y="85810725"/>
          <a:ext cx="5334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6</xdr:col>
      <xdr:colOff>180975</xdr:colOff>
      <xdr:row>559</xdr:row>
      <xdr:rowOff>0</xdr:rowOff>
    </xdr:from>
    <xdr:to>
      <xdr:col>9</xdr:col>
      <xdr:colOff>171450</xdr:colOff>
      <xdr:row>559</xdr:row>
      <xdr:rowOff>0</xdr:rowOff>
    </xdr:to>
    <xdr:sp>
      <xdr:nvSpPr>
        <xdr:cNvPr id="206" name="Line 31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323975" y="85820250"/>
          <a:ext cx="5619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10</xdr:col>
      <xdr:colOff>47625</xdr:colOff>
      <xdr:row>561</xdr:row>
      <xdr:rowOff>133350</xdr:rowOff>
    </xdr:from>
    <xdr:to>
      <xdr:col>11</xdr:col>
      <xdr:colOff>57150</xdr:colOff>
      <xdr:row>563</xdr:row>
      <xdr:rowOff>19050</xdr:rowOff>
    </xdr:to>
    <xdr:sp>
      <xdr:nvSpPr>
        <xdr:cNvPr id="207" name="Oval 31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952625" y="86258400"/>
          <a:ext cx="200025" cy="190500"/>
        </a:xfrm>
        <a:prstGeom xmlns:a="http://schemas.openxmlformats.org/drawingml/2006/main" prst="ellipse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104775</xdr:colOff>
      <xdr:row>562</xdr:row>
      <xdr:rowOff>38100</xdr:rowOff>
    </xdr:from>
    <xdr:to>
      <xdr:col>10</xdr:col>
      <xdr:colOff>180975</xdr:colOff>
      <xdr:row>562</xdr:row>
      <xdr:rowOff>123825</xdr:rowOff>
    </xdr:to>
    <xdr:sp>
      <xdr:nvSpPr>
        <xdr:cNvPr id="208" name="Oval 32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09775" y="86315550"/>
          <a:ext cx="76200" cy="8572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8</xdr:col>
      <xdr:colOff>19050</xdr:colOff>
      <xdr:row>562</xdr:row>
      <xdr:rowOff>85725</xdr:rowOff>
    </xdr:from>
    <xdr:to>
      <xdr:col>10</xdr:col>
      <xdr:colOff>76200</xdr:colOff>
      <xdr:row>563</xdr:row>
      <xdr:rowOff>76200</xdr:rowOff>
    </xdr:to>
    <xdr:sp>
      <xdr:nvSpPr>
        <xdr:cNvPr id="209" name="Freeform 32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543050" y="86363175"/>
          <a:ext cx="438150" cy="142875"/>
        </a:xfrm>
        <a:prstGeom xmlns:a="http://schemas.openxmlformats.org/drawingml/2006/main" prst="rect">
          <a:avLst/>
        </a:prstGeom>
        <a:noFill xmlns:a="http://schemas.openxmlformats.org/drawingml/2006/main"/>
      </xdr:spPr>
    </xdr:sp>
    <xdr:clientData/>
  </xdr:twoCellAnchor>
  <xdr:twoCellAnchor editAs="oneCell">
    <xdr:from>
      <xdr:col>11</xdr:col>
      <xdr:colOff>133350</xdr:colOff>
      <xdr:row>561</xdr:row>
      <xdr:rowOff>133350</xdr:rowOff>
    </xdr:from>
    <xdr:to>
      <xdr:col>12</xdr:col>
      <xdr:colOff>142875</xdr:colOff>
      <xdr:row>563</xdr:row>
      <xdr:rowOff>19050</xdr:rowOff>
    </xdr:to>
    <xdr:sp>
      <xdr:nvSpPr>
        <xdr:cNvPr id="210" name="Oval 32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28850" y="86258400"/>
          <a:ext cx="200025" cy="190500"/>
        </a:xfrm>
        <a:prstGeom xmlns:a="http://schemas.openxmlformats.org/drawingml/2006/main" prst="ellipse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0</xdr:colOff>
      <xdr:row>562</xdr:row>
      <xdr:rowOff>38100</xdr:rowOff>
    </xdr:from>
    <xdr:to>
      <xdr:col>12</xdr:col>
      <xdr:colOff>76200</xdr:colOff>
      <xdr:row>562</xdr:row>
      <xdr:rowOff>123825</xdr:rowOff>
    </xdr:to>
    <xdr:sp>
      <xdr:nvSpPr>
        <xdr:cNvPr id="211" name="Oval 32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86000" y="86315550"/>
          <a:ext cx="76200" cy="8572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123825</xdr:colOff>
      <xdr:row>562</xdr:row>
      <xdr:rowOff>85725</xdr:rowOff>
    </xdr:from>
    <xdr:to>
      <xdr:col>14</xdr:col>
      <xdr:colOff>161925</xdr:colOff>
      <xdr:row>563</xdr:row>
      <xdr:rowOff>104775</xdr:rowOff>
    </xdr:to>
    <xdr:sp>
      <xdr:nvSpPr>
        <xdr:cNvPr id="212" name="Freeform 32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09825" y="86363175"/>
          <a:ext cx="419100" cy="171450"/>
        </a:xfrm>
        <a:prstGeom xmlns:a="http://schemas.openxmlformats.org/drawingml/2006/main" prst="rect">
          <a:avLst/>
        </a:prstGeom>
        <a:noFill xmlns:a="http://schemas.openxmlformats.org/drawingml/2006/main"/>
      </xdr:spPr>
    </xdr:sp>
    <xdr:clientData/>
  </xdr:twoCellAnchor>
  <xdr:twoCellAnchor editAs="oneCell">
    <xdr:from>
      <xdr:col>19</xdr:col>
      <xdr:colOff>28575</xdr:colOff>
      <xdr:row>587</xdr:row>
      <xdr:rowOff>66675</xdr:rowOff>
    </xdr:from>
    <xdr:to>
      <xdr:col>21</xdr:col>
      <xdr:colOff>85725</xdr:colOff>
      <xdr:row>588</xdr:row>
      <xdr:rowOff>85725</xdr:rowOff>
    </xdr:to>
    <xdr:sp>
      <xdr:nvSpPr>
        <xdr:cNvPr id="213" name="Line 22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648075" y="90277950"/>
          <a:ext cx="438150" cy="1809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19</xdr:col>
      <xdr:colOff>38100</xdr:colOff>
      <xdr:row>588</xdr:row>
      <xdr:rowOff>133350</xdr:rowOff>
    </xdr:from>
    <xdr:to>
      <xdr:col>21</xdr:col>
      <xdr:colOff>85725</xdr:colOff>
      <xdr:row>589</xdr:row>
      <xdr:rowOff>95250</xdr:rowOff>
    </xdr:to>
    <xdr:sp>
      <xdr:nvSpPr>
        <xdr:cNvPr id="214" name="Line 227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3657600" y="90506550"/>
          <a:ext cx="428625" cy="2000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11</xdr:col>
      <xdr:colOff>38100</xdr:colOff>
      <xdr:row>599</xdr:row>
      <xdr:rowOff>38100</xdr:rowOff>
    </xdr:from>
    <xdr:to>
      <xdr:col>13</xdr:col>
      <xdr:colOff>66675</xdr:colOff>
      <xdr:row>599</xdr:row>
      <xdr:rowOff>142875</xdr:rowOff>
    </xdr:to>
    <xdr:sp>
      <xdr:nvSpPr>
        <xdr:cNvPr id="215" name="AutoShape 33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33600" y="92297250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38100</xdr:colOff>
      <xdr:row>605</xdr:row>
      <xdr:rowOff>38100</xdr:rowOff>
    </xdr:from>
    <xdr:to>
      <xdr:col>17</xdr:col>
      <xdr:colOff>66675</xdr:colOff>
      <xdr:row>605</xdr:row>
      <xdr:rowOff>142875</xdr:rowOff>
    </xdr:to>
    <xdr:sp>
      <xdr:nvSpPr>
        <xdr:cNvPr id="216" name="AutoShape 34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95600" y="9335452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11</xdr:col>
      <xdr:colOff>38100</xdr:colOff>
      <xdr:row>630</xdr:row>
      <xdr:rowOff>38100</xdr:rowOff>
    </xdr:from>
    <xdr:to>
      <xdr:col>13</xdr:col>
      <xdr:colOff>66675</xdr:colOff>
      <xdr:row>630</xdr:row>
      <xdr:rowOff>142875</xdr:rowOff>
    </xdr:to>
    <xdr:sp>
      <xdr:nvSpPr>
        <xdr:cNvPr id="217" name="AutoShape 34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33600" y="9762172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38100</xdr:colOff>
      <xdr:row>636</xdr:row>
      <xdr:rowOff>38100</xdr:rowOff>
    </xdr:from>
    <xdr:to>
      <xdr:col>17</xdr:col>
      <xdr:colOff>66675</xdr:colOff>
      <xdr:row>636</xdr:row>
      <xdr:rowOff>142875</xdr:rowOff>
    </xdr:to>
    <xdr:sp>
      <xdr:nvSpPr>
        <xdr:cNvPr id="218" name="AutoShape 35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95600" y="98679000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11</xdr:col>
      <xdr:colOff>38100</xdr:colOff>
      <xdr:row>658</xdr:row>
      <xdr:rowOff>38100</xdr:rowOff>
    </xdr:from>
    <xdr:to>
      <xdr:col>13</xdr:col>
      <xdr:colOff>66675</xdr:colOff>
      <xdr:row>658</xdr:row>
      <xdr:rowOff>142875</xdr:rowOff>
    </xdr:to>
    <xdr:sp>
      <xdr:nvSpPr>
        <xdr:cNvPr id="219" name="AutoShape 36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33600" y="10246042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38100</xdr:colOff>
      <xdr:row>664</xdr:row>
      <xdr:rowOff>38100</xdr:rowOff>
    </xdr:from>
    <xdr:to>
      <xdr:col>17</xdr:col>
      <xdr:colOff>66675</xdr:colOff>
      <xdr:row>664</xdr:row>
      <xdr:rowOff>142875</xdr:rowOff>
    </xdr:to>
    <xdr:sp>
      <xdr:nvSpPr>
        <xdr:cNvPr id="220" name="AutoShape 37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95600" y="10347007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5</xdr:col>
      <xdr:colOff>104775</xdr:colOff>
      <xdr:row>607</xdr:row>
      <xdr:rowOff>28575</xdr:rowOff>
    </xdr:from>
    <xdr:to>
      <xdr:col>7</xdr:col>
      <xdr:colOff>28575</xdr:colOff>
      <xdr:row>607</xdr:row>
      <xdr:rowOff>95250</xdr:rowOff>
    </xdr:to>
    <xdr:sp>
      <xdr:nvSpPr>
        <xdr:cNvPr id="221" name="AutoShape 2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57275" y="93668850"/>
          <a:ext cx="304800" cy="666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5</xdr:col>
      <xdr:colOff>104775</xdr:colOff>
      <xdr:row>638</xdr:row>
      <xdr:rowOff>28575</xdr:rowOff>
    </xdr:from>
    <xdr:to>
      <xdr:col>7</xdr:col>
      <xdr:colOff>28575</xdr:colOff>
      <xdr:row>638</xdr:row>
      <xdr:rowOff>95250</xdr:rowOff>
    </xdr:to>
    <xdr:sp>
      <xdr:nvSpPr>
        <xdr:cNvPr id="222" name="AutoShape 2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57275" y="98993325"/>
          <a:ext cx="304800" cy="666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5</xdr:col>
      <xdr:colOff>104775</xdr:colOff>
      <xdr:row>666</xdr:row>
      <xdr:rowOff>28575</xdr:rowOff>
    </xdr:from>
    <xdr:to>
      <xdr:col>7</xdr:col>
      <xdr:colOff>28575</xdr:colOff>
      <xdr:row>666</xdr:row>
      <xdr:rowOff>95250</xdr:rowOff>
    </xdr:to>
    <xdr:sp>
      <xdr:nvSpPr>
        <xdr:cNvPr id="223" name="AutoShape 2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57275" y="103784400"/>
          <a:ext cx="304800" cy="666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11</xdr:col>
      <xdr:colOff>38100</xdr:colOff>
      <xdr:row>674</xdr:row>
      <xdr:rowOff>38100</xdr:rowOff>
    </xdr:from>
    <xdr:to>
      <xdr:col>13</xdr:col>
      <xdr:colOff>66675</xdr:colOff>
      <xdr:row>674</xdr:row>
      <xdr:rowOff>142875</xdr:rowOff>
    </xdr:to>
    <xdr:sp>
      <xdr:nvSpPr>
        <xdr:cNvPr id="224" name="AutoShape 37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33600" y="105213150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38100</xdr:colOff>
      <xdr:row>680</xdr:row>
      <xdr:rowOff>38100</xdr:rowOff>
    </xdr:from>
    <xdr:to>
      <xdr:col>17</xdr:col>
      <xdr:colOff>66675</xdr:colOff>
      <xdr:row>680</xdr:row>
      <xdr:rowOff>142875</xdr:rowOff>
    </xdr:to>
    <xdr:sp>
      <xdr:nvSpPr>
        <xdr:cNvPr id="225" name="AutoShape 38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95600" y="10632757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5</xdr:col>
      <xdr:colOff>104775</xdr:colOff>
      <xdr:row>682</xdr:row>
      <xdr:rowOff>28575</xdr:rowOff>
    </xdr:from>
    <xdr:to>
      <xdr:col>7</xdr:col>
      <xdr:colOff>28575</xdr:colOff>
      <xdr:row>682</xdr:row>
      <xdr:rowOff>95250</xdr:rowOff>
    </xdr:to>
    <xdr:sp>
      <xdr:nvSpPr>
        <xdr:cNvPr id="226" name="AutoShape 2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57275" y="106641900"/>
          <a:ext cx="304800" cy="666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11</xdr:col>
      <xdr:colOff>38100</xdr:colOff>
      <xdr:row>694</xdr:row>
      <xdr:rowOff>38100</xdr:rowOff>
    </xdr:from>
    <xdr:to>
      <xdr:col>13</xdr:col>
      <xdr:colOff>66675</xdr:colOff>
      <xdr:row>694</xdr:row>
      <xdr:rowOff>142875</xdr:rowOff>
    </xdr:to>
    <xdr:sp>
      <xdr:nvSpPr>
        <xdr:cNvPr id="227" name="AutoShape 38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33600" y="10865167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38100</xdr:colOff>
      <xdr:row>700</xdr:row>
      <xdr:rowOff>38100</xdr:rowOff>
    </xdr:from>
    <xdr:to>
      <xdr:col>17</xdr:col>
      <xdr:colOff>66675</xdr:colOff>
      <xdr:row>700</xdr:row>
      <xdr:rowOff>142875</xdr:rowOff>
    </xdr:to>
    <xdr:sp>
      <xdr:nvSpPr>
        <xdr:cNvPr id="228" name="AutoShape 38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95600" y="109708950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5</xdr:col>
      <xdr:colOff>104775</xdr:colOff>
      <xdr:row>702</xdr:row>
      <xdr:rowOff>28575</xdr:rowOff>
    </xdr:from>
    <xdr:to>
      <xdr:col>7</xdr:col>
      <xdr:colOff>28575</xdr:colOff>
      <xdr:row>702</xdr:row>
      <xdr:rowOff>95250</xdr:rowOff>
    </xdr:to>
    <xdr:sp>
      <xdr:nvSpPr>
        <xdr:cNvPr id="229" name="AutoShape 2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57275" y="110023275"/>
          <a:ext cx="304800" cy="666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11</xdr:col>
      <xdr:colOff>38100</xdr:colOff>
      <xdr:row>710</xdr:row>
      <xdr:rowOff>38100</xdr:rowOff>
    </xdr:from>
    <xdr:to>
      <xdr:col>13</xdr:col>
      <xdr:colOff>66675</xdr:colOff>
      <xdr:row>710</xdr:row>
      <xdr:rowOff>142875</xdr:rowOff>
    </xdr:to>
    <xdr:sp>
      <xdr:nvSpPr>
        <xdr:cNvPr id="230" name="AutoShape 39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33600" y="11145202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38100</xdr:colOff>
      <xdr:row>716</xdr:row>
      <xdr:rowOff>38100</xdr:rowOff>
    </xdr:from>
    <xdr:to>
      <xdr:col>17</xdr:col>
      <xdr:colOff>66675</xdr:colOff>
      <xdr:row>716</xdr:row>
      <xdr:rowOff>142875</xdr:rowOff>
    </xdr:to>
    <xdr:sp>
      <xdr:nvSpPr>
        <xdr:cNvPr id="231" name="AutoShape 39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95600" y="112566450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5</xdr:col>
      <xdr:colOff>104775</xdr:colOff>
      <xdr:row>718</xdr:row>
      <xdr:rowOff>28575</xdr:rowOff>
    </xdr:from>
    <xdr:to>
      <xdr:col>7</xdr:col>
      <xdr:colOff>28575</xdr:colOff>
      <xdr:row>718</xdr:row>
      <xdr:rowOff>95250</xdr:rowOff>
    </xdr:to>
    <xdr:sp>
      <xdr:nvSpPr>
        <xdr:cNvPr id="232" name="AutoShape 2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57275" y="112880775"/>
          <a:ext cx="304800" cy="666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11</xdr:col>
      <xdr:colOff>38100</xdr:colOff>
      <xdr:row>730</xdr:row>
      <xdr:rowOff>38100</xdr:rowOff>
    </xdr:from>
    <xdr:to>
      <xdr:col>13</xdr:col>
      <xdr:colOff>66675</xdr:colOff>
      <xdr:row>730</xdr:row>
      <xdr:rowOff>142875</xdr:rowOff>
    </xdr:to>
    <xdr:sp>
      <xdr:nvSpPr>
        <xdr:cNvPr id="233" name="AutoShape 40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33600" y="11497627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38100</xdr:colOff>
      <xdr:row>736</xdr:row>
      <xdr:rowOff>38100</xdr:rowOff>
    </xdr:from>
    <xdr:to>
      <xdr:col>17</xdr:col>
      <xdr:colOff>66675</xdr:colOff>
      <xdr:row>736</xdr:row>
      <xdr:rowOff>142875</xdr:rowOff>
    </xdr:to>
    <xdr:sp>
      <xdr:nvSpPr>
        <xdr:cNvPr id="234" name="AutoShape 40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95600" y="116033550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5</xdr:col>
      <xdr:colOff>104775</xdr:colOff>
      <xdr:row>738</xdr:row>
      <xdr:rowOff>28575</xdr:rowOff>
    </xdr:from>
    <xdr:to>
      <xdr:col>7</xdr:col>
      <xdr:colOff>28575</xdr:colOff>
      <xdr:row>738</xdr:row>
      <xdr:rowOff>95250</xdr:rowOff>
    </xdr:to>
    <xdr:sp>
      <xdr:nvSpPr>
        <xdr:cNvPr id="235" name="AutoShape 2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57275" y="116347875"/>
          <a:ext cx="304800" cy="666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11</xdr:col>
      <xdr:colOff>38100</xdr:colOff>
      <xdr:row>746</xdr:row>
      <xdr:rowOff>38100</xdr:rowOff>
    </xdr:from>
    <xdr:to>
      <xdr:col>13</xdr:col>
      <xdr:colOff>66675</xdr:colOff>
      <xdr:row>746</xdr:row>
      <xdr:rowOff>142875</xdr:rowOff>
    </xdr:to>
    <xdr:sp>
      <xdr:nvSpPr>
        <xdr:cNvPr id="236" name="AutoShape 41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33600" y="11777662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38100</xdr:colOff>
      <xdr:row>752</xdr:row>
      <xdr:rowOff>38100</xdr:rowOff>
    </xdr:from>
    <xdr:to>
      <xdr:col>17</xdr:col>
      <xdr:colOff>66675</xdr:colOff>
      <xdr:row>752</xdr:row>
      <xdr:rowOff>142875</xdr:rowOff>
    </xdr:to>
    <xdr:sp>
      <xdr:nvSpPr>
        <xdr:cNvPr id="237" name="AutoShape 41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95600" y="118891050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5</xdr:col>
      <xdr:colOff>104775</xdr:colOff>
      <xdr:row>754</xdr:row>
      <xdr:rowOff>28575</xdr:rowOff>
    </xdr:from>
    <xdr:to>
      <xdr:col>7</xdr:col>
      <xdr:colOff>28575</xdr:colOff>
      <xdr:row>754</xdr:row>
      <xdr:rowOff>95250</xdr:rowOff>
    </xdr:to>
    <xdr:sp>
      <xdr:nvSpPr>
        <xdr:cNvPr id="238" name="AutoShape 2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57275" y="119205375"/>
          <a:ext cx="304800" cy="666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19</xdr:col>
      <xdr:colOff>28575</xdr:colOff>
      <xdr:row>808</xdr:row>
      <xdr:rowOff>66675</xdr:rowOff>
    </xdr:from>
    <xdr:to>
      <xdr:col>21</xdr:col>
      <xdr:colOff>85725</xdr:colOff>
      <xdr:row>809</xdr:row>
      <xdr:rowOff>85725</xdr:rowOff>
    </xdr:to>
    <xdr:sp>
      <xdr:nvSpPr>
        <xdr:cNvPr id="239" name="Line 22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648075" y="127644525"/>
          <a:ext cx="438150" cy="1809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19</xdr:col>
      <xdr:colOff>38100</xdr:colOff>
      <xdr:row>809</xdr:row>
      <xdr:rowOff>133350</xdr:rowOff>
    </xdr:from>
    <xdr:to>
      <xdr:col>21</xdr:col>
      <xdr:colOff>85725</xdr:colOff>
      <xdr:row>810</xdr:row>
      <xdr:rowOff>95250</xdr:rowOff>
    </xdr:to>
    <xdr:sp>
      <xdr:nvSpPr>
        <xdr:cNvPr id="240" name="Line 227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3657600" y="127873125"/>
          <a:ext cx="428625" cy="2000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11</xdr:col>
      <xdr:colOff>38100</xdr:colOff>
      <xdr:row>820</xdr:row>
      <xdr:rowOff>38100</xdr:rowOff>
    </xdr:from>
    <xdr:to>
      <xdr:col>13</xdr:col>
      <xdr:colOff>66675</xdr:colOff>
      <xdr:row>820</xdr:row>
      <xdr:rowOff>142875</xdr:rowOff>
    </xdr:to>
    <xdr:sp>
      <xdr:nvSpPr>
        <xdr:cNvPr id="241" name="AutoShape 43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33600" y="12966382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38100</xdr:colOff>
      <xdr:row>826</xdr:row>
      <xdr:rowOff>38100</xdr:rowOff>
    </xdr:from>
    <xdr:to>
      <xdr:col>17</xdr:col>
      <xdr:colOff>66675</xdr:colOff>
      <xdr:row>826</xdr:row>
      <xdr:rowOff>142875</xdr:rowOff>
    </xdr:to>
    <xdr:sp>
      <xdr:nvSpPr>
        <xdr:cNvPr id="242" name="AutoShape 4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95600" y="130721100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5</xdr:col>
      <xdr:colOff>104775</xdr:colOff>
      <xdr:row>828</xdr:row>
      <xdr:rowOff>28575</xdr:rowOff>
    </xdr:from>
    <xdr:to>
      <xdr:col>7</xdr:col>
      <xdr:colOff>28575</xdr:colOff>
      <xdr:row>828</xdr:row>
      <xdr:rowOff>95250</xdr:rowOff>
    </xdr:to>
    <xdr:sp>
      <xdr:nvSpPr>
        <xdr:cNvPr id="243" name="AutoShape 2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57275" y="131035425"/>
          <a:ext cx="304800" cy="666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19</xdr:col>
      <xdr:colOff>28575</xdr:colOff>
      <xdr:row>848</xdr:row>
      <xdr:rowOff>66675</xdr:rowOff>
    </xdr:from>
    <xdr:to>
      <xdr:col>21</xdr:col>
      <xdr:colOff>85725</xdr:colOff>
      <xdr:row>849</xdr:row>
      <xdr:rowOff>85725</xdr:rowOff>
    </xdr:to>
    <xdr:sp>
      <xdr:nvSpPr>
        <xdr:cNvPr id="244" name="Line 22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648075" y="134550150"/>
          <a:ext cx="438150" cy="1809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19</xdr:col>
      <xdr:colOff>38100</xdr:colOff>
      <xdr:row>849</xdr:row>
      <xdr:rowOff>133350</xdr:rowOff>
    </xdr:from>
    <xdr:to>
      <xdr:col>21</xdr:col>
      <xdr:colOff>85725</xdr:colOff>
      <xdr:row>850</xdr:row>
      <xdr:rowOff>95250</xdr:rowOff>
    </xdr:to>
    <xdr:sp>
      <xdr:nvSpPr>
        <xdr:cNvPr id="245" name="Line 227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3657600" y="134778750"/>
          <a:ext cx="428625" cy="2000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11</xdr:col>
      <xdr:colOff>38100</xdr:colOff>
      <xdr:row>860</xdr:row>
      <xdr:rowOff>38100</xdr:rowOff>
    </xdr:from>
    <xdr:to>
      <xdr:col>13</xdr:col>
      <xdr:colOff>66675</xdr:colOff>
      <xdr:row>860</xdr:row>
      <xdr:rowOff>142875</xdr:rowOff>
    </xdr:to>
    <xdr:sp>
      <xdr:nvSpPr>
        <xdr:cNvPr id="246" name="AutoShape 44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33600" y="136569450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38100</xdr:colOff>
      <xdr:row>866</xdr:row>
      <xdr:rowOff>38100</xdr:rowOff>
    </xdr:from>
    <xdr:to>
      <xdr:col>17</xdr:col>
      <xdr:colOff>66675</xdr:colOff>
      <xdr:row>866</xdr:row>
      <xdr:rowOff>142875</xdr:rowOff>
    </xdr:to>
    <xdr:sp>
      <xdr:nvSpPr>
        <xdr:cNvPr id="247" name="AutoShape 44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95600" y="13762672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5</xdr:col>
      <xdr:colOff>104775</xdr:colOff>
      <xdr:row>868</xdr:row>
      <xdr:rowOff>28575</xdr:rowOff>
    </xdr:from>
    <xdr:to>
      <xdr:col>7</xdr:col>
      <xdr:colOff>28575</xdr:colOff>
      <xdr:row>868</xdr:row>
      <xdr:rowOff>95250</xdr:rowOff>
    </xdr:to>
    <xdr:sp>
      <xdr:nvSpPr>
        <xdr:cNvPr id="248" name="AutoShape 2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57275" y="137941050"/>
          <a:ext cx="304800" cy="666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11</xdr:col>
      <xdr:colOff>38100</xdr:colOff>
      <xdr:row>879</xdr:row>
      <xdr:rowOff>38100</xdr:rowOff>
    </xdr:from>
    <xdr:to>
      <xdr:col>13</xdr:col>
      <xdr:colOff>66675</xdr:colOff>
      <xdr:row>879</xdr:row>
      <xdr:rowOff>142875</xdr:rowOff>
    </xdr:to>
    <xdr:sp>
      <xdr:nvSpPr>
        <xdr:cNvPr id="249" name="AutoShape 45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33600" y="139893675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38100</xdr:colOff>
      <xdr:row>885</xdr:row>
      <xdr:rowOff>38100</xdr:rowOff>
    </xdr:from>
    <xdr:to>
      <xdr:col>17</xdr:col>
      <xdr:colOff>66675</xdr:colOff>
      <xdr:row>885</xdr:row>
      <xdr:rowOff>142875</xdr:rowOff>
    </xdr:to>
    <xdr:sp>
      <xdr:nvSpPr>
        <xdr:cNvPr id="250" name="AutoShape 45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95600" y="140950950"/>
          <a:ext cx="409575" cy="1047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5</xdr:col>
      <xdr:colOff>104775</xdr:colOff>
      <xdr:row>887</xdr:row>
      <xdr:rowOff>28575</xdr:rowOff>
    </xdr:from>
    <xdr:to>
      <xdr:col>7</xdr:col>
      <xdr:colOff>28575</xdr:colOff>
      <xdr:row>887</xdr:row>
      <xdr:rowOff>95250</xdr:rowOff>
    </xdr:to>
    <xdr:sp>
      <xdr:nvSpPr>
        <xdr:cNvPr id="251" name="AutoShape 2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057275" y="141265275"/>
          <a:ext cx="304800" cy="66675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  <xdr:twoCellAnchor editAs="oneCell">
    <xdr:from>
      <xdr:col>15</xdr:col>
      <xdr:colOff>133350</xdr:colOff>
      <xdr:row>7</xdr:row>
      <xdr:rowOff>133350</xdr:rowOff>
    </xdr:from>
    <xdr:to>
      <xdr:col>16</xdr:col>
      <xdr:colOff>28575</xdr:colOff>
      <xdr:row>8</xdr:row>
      <xdr:rowOff>47625</xdr:rowOff>
    </xdr:to>
    <xdr:sp>
      <xdr:nvSpPr>
        <xdr:cNvPr id="252" name="Oval 12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990850" y="1247775"/>
          <a:ext cx="85725" cy="7620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15</xdr:col>
      <xdr:colOff>142875</xdr:colOff>
      <xdr:row>27</xdr:row>
      <xdr:rowOff>142875</xdr:rowOff>
    </xdr:from>
    <xdr:to>
      <xdr:col>16</xdr:col>
      <xdr:colOff>38100</xdr:colOff>
      <xdr:row>28</xdr:row>
      <xdr:rowOff>57150</xdr:rowOff>
    </xdr:to>
    <xdr:sp>
      <xdr:nvSpPr>
        <xdr:cNvPr id="253" name="Oval 12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000375" y="4514850"/>
          <a:ext cx="85725" cy="7620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</xdr:col>
      <xdr:colOff>152400</xdr:colOff>
      <xdr:row>67</xdr:row>
      <xdr:rowOff>104775</xdr:rowOff>
    </xdr:from>
    <xdr:to>
      <xdr:col>2</xdr:col>
      <xdr:colOff>47625</xdr:colOff>
      <xdr:row>68</xdr:row>
      <xdr:rowOff>28575</xdr:rowOff>
    </xdr:to>
    <xdr:sp>
      <xdr:nvSpPr>
        <xdr:cNvPr id="254" name="Oval 13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42900" y="11001375"/>
          <a:ext cx="85725" cy="7620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3</xdr:col>
      <xdr:colOff>133350</xdr:colOff>
      <xdr:row>67</xdr:row>
      <xdr:rowOff>104775</xdr:rowOff>
    </xdr:from>
    <xdr:to>
      <xdr:col>4</xdr:col>
      <xdr:colOff>28575</xdr:colOff>
      <xdr:row>68</xdr:row>
      <xdr:rowOff>28575</xdr:rowOff>
    </xdr:to>
    <xdr:sp>
      <xdr:nvSpPr>
        <xdr:cNvPr id="255" name="Oval 13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704850" y="11001375"/>
          <a:ext cx="85725" cy="7620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</xdr:col>
      <xdr:colOff>123825</xdr:colOff>
      <xdr:row>89</xdr:row>
      <xdr:rowOff>123825</xdr:rowOff>
    </xdr:from>
    <xdr:to>
      <xdr:col>2</xdr:col>
      <xdr:colOff>19050</xdr:colOff>
      <xdr:row>90</xdr:row>
      <xdr:rowOff>38100</xdr:rowOff>
    </xdr:to>
    <xdr:sp>
      <xdr:nvSpPr>
        <xdr:cNvPr id="256" name="Oval 13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314325" y="14392275"/>
          <a:ext cx="85725" cy="7620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3</xdr:col>
      <xdr:colOff>142875</xdr:colOff>
      <xdr:row>309</xdr:row>
      <xdr:rowOff>104775</xdr:rowOff>
    </xdr:from>
    <xdr:to>
      <xdr:col>4</xdr:col>
      <xdr:colOff>57150</xdr:colOff>
      <xdr:row>310</xdr:row>
      <xdr:rowOff>85725</xdr:rowOff>
    </xdr:to>
    <xdr:sp>
      <xdr:nvSpPr>
        <xdr:cNvPr id="257" name="2 Conector recto"/>
        <xdr:cNvSpPr>
          <a:spLocks xmlns:a="http://schemas.openxmlformats.org/drawingml/2006/main" noGrp="1"/>
        </xdr:cNvSpPr>
      </xdr:nvSpPr>
      <xdr:spPr>
        <a:xfrm xmlns:a="http://schemas.openxmlformats.org/drawingml/2006/main" flipH="1" flipV="1">
          <a:off x="714375" y="48891825"/>
          <a:ext cx="104775" cy="133350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xdr:style>
    </xdr:sp>
    <xdr:clientData/>
  </xdr:twoCellAnchor>
  <xdr:twoCellAnchor editAs="oneCell">
    <xdr:from>
      <xdr:col>3</xdr:col>
      <xdr:colOff>152400</xdr:colOff>
      <xdr:row>327</xdr:row>
      <xdr:rowOff>104775</xdr:rowOff>
    </xdr:from>
    <xdr:to>
      <xdr:col>4</xdr:col>
      <xdr:colOff>38100</xdr:colOff>
      <xdr:row>328</xdr:row>
      <xdr:rowOff>47625</xdr:rowOff>
    </xdr:to>
    <xdr:sp>
      <xdr:nvSpPr>
        <xdr:cNvPr id="258" name="4 Conector recto"/>
        <xdr:cNvSpPr>
          <a:spLocks xmlns:a="http://schemas.openxmlformats.org/drawingml/2006/main" noGrp="1"/>
        </xdr:cNvSpPr>
      </xdr:nvSpPr>
      <xdr:spPr>
        <a:xfrm xmlns:a="http://schemas.openxmlformats.org/drawingml/2006/main" flipH="1" flipV="1">
          <a:off x="723900" y="51635025"/>
          <a:ext cx="76200" cy="104775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xdr:style>
    </xdr:sp>
    <xdr:clientData/>
  </xdr:twoCellAnchor>
</xdr:wsDr>
</file>

<file path=xl/drawings/drawing2.xml><?xml version="1.0" encoding="utf-8"?>
<xdr:wsDr xmlns:xdr="http://schemas.openxmlformats.org/drawingml/2006/spreadsheetDrawing">
  <xdr:twoCellAnchor editAs="oneCell">
    <xdr:from>
      <xdr:col>11</xdr:col>
      <xdr:colOff>190500</xdr:colOff>
      <xdr:row>6</xdr:row>
      <xdr:rowOff>152400</xdr:rowOff>
    </xdr:from>
    <xdr:to>
      <xdr:col>12</xdr:col>
      <xdr:colOff>190500</xdr:colOff>
      <xdr:row>31</xdr:row>
      <xdr:rowOff>9525</xdr:rowOff>
    </xdr:to>
    <xdr:sp>
      <xdr:nvSpPr>
        <xdr:cNvPr id="1" name="Line 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390775" y="533400"/>
          <a:ext cx="200025" cy="3895725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xdr:style>
      <x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/>
        </a:p>
      </xdr:txBody>
    </xdr:sp>
    <xdr:clientData/>
  </xdr:twoCellAnchor>
  <xdr:twoCellAnchor editAs="oneCell">
    <xdr:from>
      <xdr:col>10</xdr:col>
      <xdr:colOff>57150</xdr:colOff>
      <xdr:row>7</xdr:row>
      <xdr:rowOff>76200</xdr:rowOff>
    </xdr:from>
    <xdr:to>
      <xdr:col>11</xdr:col>
      <xdr:colOff>133350</xdr:colOff>
      <xdr:row>7</xdr:row>
      <xdr:rowOff>76200</xdr:rowOff>
    </xdr:to>
    <xdr:sp>
      <xdr:nvSpPr>
        <xdr:cNvPr id="2" name="Line 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57400" y="1171575"/>
          <a:ext cx="2762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133350</xdr:colOff>
      <xdr:row>7</xdr:row>
      <xdr:rowOff>76200</xdr:rowOff>
    </xdr:from>
    <xdr:to>
      <xdr:col>12</xdr:col>
      <xdr:colOff>161925</xdr:colOff>
      <xdr:row>33</xdr:row>
      <xdr:rowOff>57150</xdr:rowOff>
    </xdr:to>
    <xdr:sp>
      <xdr:nvSpPr>
        <xdr:cNvPr id="3" name="Line 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333625" y="1171575"/>
          <a:ext cx="228600" cy="39433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85725</xdr:colOff>
      <xdr:row>8</xdr:row>
      <xdr:rowOff>9525</xdr:rowOff>
    </xdr:from>
    <xdr:to>
      <xdr:col>10</xdr:col>
      <xdr:colOff>85725</xdr:colOff>
      <xdr:row>33</xdr:row>
      <xdr:rowOff>47625</xdr:rowOff>
    </xdr:to>
    <xdr:sp>
      <xdr:nvSpPr>
        <xdr:cNvPr id="4" name="Line 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85975" y="1257300"/>
          <a:ext cx="0" cy="38481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</a:ln>
      </xdr:spPr>
    </xdr:sp>
    <xdr:clientData/>
  </xdr:twoCellAnchor>
  <xdr:twoCellAnchor editAs="oneCell">
    <xdr:from>
      <xdr:col>8</xdr:col>
      <xdr:colOff>57150</xdr:colOff>
      <xdr:row>31</xdr:row>
      <xdr:rowOff>66675</xdr:rowOff>
    </xdr:from>
    <xdr:to>
      <xdr:col>20</xdr:col>
      <xdr:colOff>95250</xdr:colOff>
      <xdr:row>31</xdr:row>
      <xdr:rowOff>66675</xdr:rowOff>
    </xdr:to>
    <xdr:sp>
      <xdr:nvSpPr>
        <xdr:cNvPr id="5" name="Line 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657350" y="4819650"/>
          <a:ext cx="24384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</a:ln>
      </xdr:spPr>
    </xdr:sp>
    <xdr:clientData/>
  </xdr:twoCellAnchor>
  <xdr:twoCellAnchor editAs="oneCell">
    <xdr:from>
      <xdr:col>6</xdr:col>
      <xdr:colOff>66675</xdr:colOff>
      <xdr:row>33</xdr:row>
      <xdr:rowOff>95250</xdr:rowOff>
    </xdr:from>
    <xdr:to>
      <xdr:col>14</xdr:col>
      <xdr:colOff>104775</xdr:colOff>
      <xdr:row>33</xdr:row>
      <xdr:rowOff>95250</xdr:rowOff>
    </xdr:to>
    <xdr:sp>
      <xdr:nvSpPr>
        <xdr:cNvPr id="6" name="Line 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266825" y="5153025"/>
          <a:ext cx="16383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171450</xdr:colOff>
      <xdr:row>33</xdr:row>
      <xdr:rowOff>57150</xdr:rowOff>
    </xdr:from>
    <xdr:to>
      <xdr:col>14</xdr:col>
      <xdr:colOff>123825</xdr:colOff>
      <xdr:row>33</xdr:row>
      <xdr:rowOff>57150</xdr:rowOff>
    </xdr:to>
    <xdr:sp>
      <xdr:nvSpPr>
        <xdr:cNvPr id="7" name="Line 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571750" y="5114925"/>
          <a:ext cx="3524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</a:ln>
      </xdr:spPr>
    </xdr:sp>
    <xdr:clientData/>
  </xdr:twoCellAnchor>
  <xdr:twoCellAnchor editAs="oneCell">
    <xdr:from>
      <xdr:col>8</xdr:col>
      <xdr:colOff>142875</xdr:colOff>
      <xdr:row>33</xdr:row>
      <xdr:rowOff>57150</xdr:rowOff>
    </xdr:from>
    <xdr:to>
      <xdr:col>10</xdr:col>
      <xdr:colOff>85725</xdr:colOff>
      <xdr:row>33</xdr:row>
      <xdr:rowOff>57150</xdr:rowOff>
    </xdr:to>
    <xdr:sp>
      <xdr:nvSpPr>
        <xdr:cNvPr id="8" name="Line 9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1743075" y="5114925"/>
          <a:ext cx="3429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190500</xdr:colOff>
      <xdr:row>22</xdr:row>
      <xdr:rowOff>28575</xdr:rowOff>
    </xdr:from>
    <xdr:to>
      <xdr:col>12</xdr:col>
      <xdr:colOff>76200</xdr:colOff>
      <xdr:row>33</xdr:row>
      <xdr:rowOff>9525</xdr:rowOff>
    </xdr:to>
    <xdr:sp>
      <xdr:nvSpPr>
        <xdr:cNvPr id="9" name="Line 1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390775" y="3409950"/>
          <a:ext cx="85725" cy="16573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171450</xdr:colOff>
      <xdr:row>33</xdr:row>
      <xdr:rowOff>0</xdr:rowOff>
    </xdr:from>
    <xdr:to>
      <xdr:col>12</xdr:col>
      <xdr:colOff>66675</xdr:colOff>
      <xdr:row>33</xdr:row>
      <xdr:rowOff>0</xdr:rowOff>
    </xdr:to>
    <xdr:sp>
      <xdr:nvSpPr>
        <xdr:cNvPr id="10" name="Line 11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171700" y="5057775"/>
          <a:ext cx="2952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</a:ln>
      </xdr:spPr>
    </xdr:sp>
    <xdr:clientData/>
  </xdr:twoCellAnchor>
  <xdr:twoCellAnchor editAs="oneCell">
    <xdr:from>
      <xdr:col>17</xdr:col>
      <xdr:colOff>28575</xdr:colOff>
      <xdr:row>31</xdr:row>
      <xdr:rowOff>76200</xdr:rowOff>
    </xdr:from>
    <xdr:to>
      <xdr:col>17</xdr:col>
      <xdr:colOff>95250</xdr:colOff>
      <xdr:row>31</xdr:row>
      <xdr:rowOff>142875</xdr:rowOff>
    </xdr:to>
    <xdr:sp>
      <xdr:nvSpPr>
        <xdr:cNvPr id="11" name="Oval 1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429000" y="4829175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6</xdr:col>
      <xdr:colOff>114300</xdr:colOff>
      <xdr:row>33</xdr:row>
      <xdr:rowOff>19050</xdr:rowOff>
    </xdr:from>
    <xdr:to>
      <xdr:col>6</xdr:col>
      <xdr:colOff>180975</xdr:colOff>
      <xdr:row>33</xdr:row>
      <xdr:rowOff>85725</xdr:rowOff>
    </xdr:to>
    <xdr:sp>
      <xdr:nvSpPr>
        <xdr:cNvPr id="12" name="Oval 1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314450" y="5076825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8</xdr:col>
      <xdr:colOff>123825</xdr:colOff>
      <xdr:row>33</xdr:row>
      <xdr:rowOff>47625</xdr:rowOff>
    </xdr:from>
    <xdr:to>
      <xdr:col>8</xdr:col>
      <xdr:colOff>190500</xdr:colOff>
      <xdr:row>33</xdr:row>
      <xdr:rowOff>114300</xdr:rowOff>
    </xdr:to>
    <xdr:sp>
      <xdr:nvSpPr>
        <xdr:cNvPr id="13" name="Oval 1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724025" y="510540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0</xdr:colOff>
      <xdr:row>33</xdr:row>
      <xdr:rowOff>38100</xdr:rowOff>
    </xdr:from>
    <xdr:to>
      <xdr:col>11</xdr:col>
      <xdr:colOff>66675</xdr:colOff>
      <xdr:row>33</xdr:row>
      <xdr:rowOff>104775</xdr:rowOff>
    </xdr:to>
    <xdr:sp>
      <xdr:nvSpPr>
        <xdr:cNvPr id="14" name="Oval 1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00275" y="5095875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13</xdr:col>
      <xdr:colOff>190500</xdr:colOff>
      <xdr:row>33</xdr:row>
      <xdr:rowOff>28575</xdr:rowOff>
    </xdr:from>
    <xdr:to>
      <xdr:col>14</xdr:col>
      <xdr:colOff>57150</xdr:colOff>
      <xdr:row>33</xdr:row>
      <xdr:rowOff>95250</xdr:rowOff>
    </xdr:to>
    <xdr:sp>
      <xdr:nvSpPr>
        <xdr:cNvPr id="15" name="Oval 1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790825" y="508635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95250</xdr:colOff>
      <xdr:row>32</xdr:row>
      <xdr:rowOff>133350</xdr:rowOff>
    </xdr:from>
    <xdr:to>
      <xdr:col>10</xdr:col>
      <xdr:colOff>161925</xdr:colOff>
      <xdr:row>33</xdr:row>
      <xdr:rowOff>38100</xdr:rowOff>
    </xdr:to>
    <xdr:sp>
      <xdr:nvSpPr>
        <xdr:cNvPr id="16" name="Oval 1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95500" y="5038725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14</xdr:col>
      <xdr:colOff>66675</xdr:colOff>
      <xdr:row>31</xdr:row>
      <xdr:rowOff>85725</xdr:rowOff>
    </xdr:from>
    <xdr:to>
      <xdr:col>14</xdr:col>
      <xdr:colOff>133350</xdr:colOff>
      <xdr:row>31</xdr:row>
      <xdr:rowOff>152400</xdr:rowOff>
    </xdr:to>
    <xdr:sp>
      <xdr:nvSpPr>
        <xdr:cNvPr id="17" name="Oval 1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867025" y="483870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18</xdr:col>
      <xdr:colOff>133350</xdr:colOff>
      <xdr:row>31</xdr:row>
      <xdr:rowOff>66675</xdr:rowOff>
    </xdr:from>
    <xdr:to>
      <xdr:col>19</xdr:col>
      <xdr:colOff>0</xdr:colOff>
      <xdr:row>31</xdr:row>
      <xdr:rowOff>133350</xdr:rowOff>
    </xdr:to>
    <xdr:sp>
      <xdr:nvSpPr>
        <xdr:cNvPr id="18" name="Oval 1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733800" y="481965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20</xdr:col>
      <xdr:colOff>0</xdr:colOff>
      <xdr:row>31</xdr:row>
      <xdr:rowOff>85725</xdr:rowOff>
    </xdr:from>
    <xdr:to>
      <xdr:col>20</xdr:col>
      <xdr:colOff>66675</xdr:colOff>
      <xdr:row>31</xdr:row>
      <xdr:rowOff>152400</xdr:rowOff>
    </xdr:to>
    <xdr:sp>
      <xdr:nvSpPr>
        <xdr:cNvPr id="19" name="Oval 2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000500" y="483870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15</xdr:col>
      <xdr:colOff>133350</xdr:colOff>
      <xdr:row>31</xdr:row>
      <xdr:rowOff>76200</xdr:rowOff>
    </xdr:from>
    <xdr:to>
      <xdr:col>16</xdr:col>
      <xdr:colOff>0</xdr:colOff>
      <xdr:row>31</xdr:row>
      <xdr:rowOff>142875</xdr:rowOff>
    </xdr:to>
    <xdr:sp>
      <xdr:nvSpPr>
        <xdr:cNvPr id="20" name="Oval 2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3133725" y="4829175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8</xdr:col>
      <xdr:colOff>142875</xdr:colOff>
      <xdr:row>31</xdr:row>
      <xdr:rowOff>85725</xdr:rowOff>
    </xdr:from>
    <xdr:to>
      <xdr:col>9</xdr:col>
      <xdr:colOff>9525</xdr:colOff>
      <xdr:row>31</xdr:row>
      <xdr:rowOff>152400</xdr:rowOff>
    </xdr:to>
    <xdr:sp>
      <xdr:nvSpPr>
        <xdr:cNvPr id="21" name="Oval 2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743075" y="483870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0</xdr:colOff>
      <xdr:row>31</xdr:row>
      <xdr:rowOff>76200</xdr:rowOff>
    </xdr:from>
    <xdr:to>
      <xdr:col>11</xdr:col>
      <xdr:colOff>66675</xdr:colOff>
      <xdr:row>31</xdr:row>
      <xdr:rowOff>142875</xdr:rowOff>
    </xdr:to>
    <xdr:sp>
      <xdr:nvSpPr>
        <xdr:cNvPr id="22" name="Oval 2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00275" y="4829175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152400</xdr:colOff>
      <xdr:row>31</xdr:row>
      <xdr:rowOff>66675</xdr:rowOff>
    </xdr:from>
    <xdr:to>
      <xdr:col>13</xdr:col>
      <xdr:colOff>19050</xdr:colOff>
      <xdr:row>31</xdr:row>
      <xdr:rowOff>133350</xdr:rowOff>
    </xdr:to>
    <xdr:sp>
      <xdr:nvSpPr>
        <xdr:cNvPr id="23" name="Oval 2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552700" y="481965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104775</xdr:colOff>
      <xdr:row>33</xdr:row>
      <xdr:rowOff>28575</xdr:rowOff>
    </xdr:from>
    <xdr:to>
      <xdr:col>12</xdr:col>
      <xdr:colOff>171450</xdr:colOff>
      <xdr:row>33</xdr:row>
      <xdr:rowOff>95250</xdr:rowOff>
    </xdr:to>
    <xdr:sp>
      <xdr:nvSpPr>
        <xdr:cNvPr id="24" name="Oval 2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505075" y="508635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66675</xdr:colOff>
      <xdr:row>30</xdr:row>
      <xdr:rowOff>114300</xdr:rowOff>
    </xdr:from>
    <xdr:to>
      <xdr:col>12</xdr:col>
      <xdr:colOff>133350</xdr:colOff>
      <xdr:row>31</xdr:row>
      <xdr:rowOff>19050</xdr:rowOff>
    </xdr:to>
    <xdr:sp>
      <xdr:nvSpPr>
        <xdr:cNvPr id="25" name="Oval 2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66975" y="4714875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95250</xdr:colOff>
      <xdr:row>30</xdr:row>
      <xdr:rowOff>85725</xdr:rowOff>
    </xdr:from>
    <xdr:to>
      <xdr:col>10</xdr:col>
      <xdr:colOff>161925</xdr:colOff>
      <xdr:row>30</xdr:row>
      <xdr:rowOff>152400</xdr:rowOff>
    </xdr:to>
    <xdr:sp>
      <xdr:nvSpPr>
        <xdr:cNvPr id="26" name="Oval 2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95500" y="468630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28575</xdr:colOff>
      <xdr:row>27</xdr:row>
      <xdr:rowOff>9525</xdr:rowOff>
    </xdr:from>
    <xdr:to>
      <xdr:col>12</xdr:col>
      <xdr:colOff>95250</xdr:colOff>
      <xdr:row>27</xdr:row>
      <xdr:rowOff>76200</xdr:rowOff>
    </xdr:to>
    <xdr:sp>
      <xdr:nvSpPr>
        <xdr:cNvPr id="27" name="Oval 2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28875" y="415290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114300</xdr:colOff>
      <xdr:row>28</xdr:row>
      <xdr:rowOff>152400</xdr:rowOff>
    </xdr:from>
    <xdr:to>
      <xdr:col>10</xdr:col>
      <xdr:colOff>180975</xdr:colOff>
      <xdr:row>29</xdr:row>
      <xdr:rowOff>57150</xdr:rowOff>
    </xdr:to>
    <xdr:sp>
      <xdr:nvSpPr>
        <xdr:cNvPr id="28" name="Oval 2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14550" y="4448175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114300</xdr:colOff>
      <xdr:row>27</xdr:row>
      <xdr:rowOff>0</xdr:rowOff>
    </xdr:from>
    <xdr:to>
      <xdr:col>10</xdr:col>
      <xdr:colOff>180975</xdr:colOff>
      <xdr:row>27</xdr:row>
      <xdr:rowOff>66675</xdr:rowOff>
    </xdr:to>
    <xdr:sp>
      <xdr:nvSpPr>
        <xdr:cNvPr id="29" name="Oval 3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114550" y="4143375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66675</xdr:colOff>
      <xdr:row>28</xdr:row>
      <xdr:rowOff>142875</xdr:rowOff>
    </xdr:from>
    <xdr:to>
      <xdr:col>12</xdr:col>
      <xdr:colOff>133350</xdr:colOff>
      <xdr:row>29</xdr:row>
      <xdr:rowOff>47625</xdr:rowOff>
    </xdr:to>
    <xdr:sp>
      <xdr:nvSpPr>
        <xdr:cNvPr id="30" name="Oval 3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66975" y="4438650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9525</xdr:colOff>
      <xdr:row>24</xdr:row>
      <xdr:rowOff>133350</xdr:rowOff>
    </xdr:from>
    <xdr:to>
      <xdr:col>12</xdr:col>
      <xdr:colOff>76200</xdr:colOff>
      <xdr:row>25</xdr:row>
      <xdr:rowOff>38100</xdr:rowOff>
    </xdr:to>
    <xdr:sp>
      <xdr:nvSpPr>
        <xdr:cNvPr id="31" name="Oval 3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09825" y="3819525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95250</xdr:colOff>
      <xdr:row>25</xdr:row>
      <xdr:rowOff>0</xdr:rowOff>
    </xdr:from>
    <xdr:to>
      <xdr:col>10</xdr:col>
      <xdr:colOff>161925</xdr:colOff>
      <xdr:row>25</xdr:row>
      <xdr:rowOff>66675</xdr:rowOff>
    </xdr:to>
    <xdr:sp>
      <xdr:nvSpPr>
        <xdr:cNvPr id="32" name="Oval 3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95500" y="3838575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19050</xdr:colOff>
      <xdr:row>22</xdr:row>
      <xdr:rowOff>123825</xdr:rowOff>
    </xdr:from>
    <xdr:to>
      <xdr:col>12</xdr:col>
      <xdr:colOff>85725</xdr:colOff>
      <xdr:row>23</xdr:row>
      <xdr:rowOff>28575</xdr:rowOff>
    </xdr:to>
    <xdr:sp>
      <xdr:nvSpPr>
        <xdr:cNvPr id="33" name="Oval 3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19350" y="3505200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85725</xdr:colOff>
      <xdr:row>22</xdr:row>
      <xdr:rowOff>152400</xdr:rowOff>
    </xdr:from>
    <xdr:to>
      <xdr:col>10</xdr:col>
      <xdr:colOff>152400</xdr:colOff>
      <xdr:row>23</xdr:row>
      <xdr:rowOff>57150</xdr:rowOff>
    </xdr:to>
    <xdr:sp>
      <xdr:nvSpPr>
        <xdr:cNvPr id="34" name="Oval 3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85975" y="3533775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190500</xdr:colOff>
      <xdr:row>20</xdr:row>
      <xdr:rowOff>114300</xdr:rowOff>
    </xdr:from>
    <xdr:to>
      <xdr:col>12</xdr:col>
      <xdr:colOff>57150</xdr:colOff>
      <xdr:row>21</xdr:row>
      <xdr:rowOff>19050</xdr:rowOff>
    </xdr:to>
    <xdr:sp>
      <xdr:nvSpPr>
        <xdr:cNvPr id="35" name="Oval 3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390775" y="3190875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161925</xdr:colOff>
      <xdr:row>16</xdr:row>
      <xdr:rowOff>104775</xdr:rowOff>
    </xdr:from>
    <xdr:to>
      <xdr:col>12</xdr:col>
      <xdr:colOff>28575</xdr:colOff>
      <xdr:row>17</xdr:row>
      <xdr:rowOff>9525</xdr:rowOff>
    </xdr:to>
    <xdr:sp>
      <xdr:nvSpPr>
        <xdr:cNvPr id="36" name="Oval 3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362200" y="2571750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85725</xdr:colOff>
      <xdr:row>16</xdr:row>
      <xdr:rowOff>114300</xdr:rowOff>
    </xdr:from>
    <xdr:to>
      <xdr:col>10</xdr:col>
      <xdr:colOff>152400</xdr:colOff>
      <xdr:row>17</xdr:row>
      <xdr:rowOff>19050</xdr:rowOff>
    </xdr:to>
    <xdr:sp>
      <xdr:nvSpPr>
        <xdr:cNvPr id="37" name="Oval 3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85975" y="2581275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85725</xdr:colOff>
      <xdr:row>15</xdr:row>
      <xdr:rowOff>0</xdr:rowOff>
    </xdr:from>
    <xdr:to>
      <xdr:col>10</xdr:col>
      <xdr:colOff>152400</xdr:colOff>
      <xdr:row>15</xdr:row>
      <xdr:rowOff>66675</xdr:rowOff>
    </xdr:to>
    <xdr:sp>
      <xdr:nvSpPr>
        <xdr:cNvPr id="38" name="Oval 3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85975" y="2314575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76200</xdr:colOff>
      <xdr:row>20</xdr:row>
      <xdr:rowOff>133350</xdr:rowOff>
    </xdr:from>
    <xdr:to>
      <xdr:col>10</xdr:col>
      <xdr:colOff>142875</xdr:colOff>
      <xdr:row>21</xdr:row>
      <xdr:rowOff>38100</xdr:rowOff>
    </xdr:to>
    <xdr:sp>
      <xdr:nvSpPr>
        <xdr:cNvPr id="39" name="Oval 4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76450" y="3209925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85725</xdr:colOff>
      <xdr:row>18</xdr:row>
      <xdr:rowOff>142875</xdr:rowOff>
    </xdr:from>
    <xdr:to>
      <xdr:col>10</xdr:col>
      <xdr:colOff>152400</xdr:colOff>
      <xdr:row>19</xdr:row>
      <xdr:rowOff>47625</xdr:rowOff>
    </xdr:to>
    <xdr:sp>
      <xdr:nvSpPr>
        <xdr:cNvPr id="40" name="Oval 4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85975" y="2914650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133350</xdr:colOff>
      <xdr:row>14</xdr:row>
      <xdr:rowOff>152400</xdr:rowOff>
    </xdr:from>
    <xdr:to>
      <xdr:col>12</xdr:col>
      <xdr:colOff>0</xdr:colOff>
      <xdr:row>15</xdr:row>
      <xdr:rowOff>57150</xdr:rowOff>
    </xdr:to>
    <xdr:sp>
      <xdr:nvSpPr>
        <xdr:cNvPr id="41" name="Oval 4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333625" y="2314575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171450</xdr:colOff>
      <xdr:row>18</xdr:row>
      <xdr:rowOff>114300</xdr:rowOff>
    </xdr:from>
    <xdr:to>
      <xdr:col>12</xdr:col>
      <xdr:colOff>38100</xdr:colOff>
      <xdr:row>19</xdr:row>
      <xdr:rowOff>19050</xdr:rowOff>
    </xdr:to>
    <xdr:sp>
      <xdr:nvSpPr>
        <xdr:cNvPr id="42" name="Oval 4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371725" y="2886075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95250</xdr:colOff>
      <xdr:row>11</xdr:row>
      <xdr:rowOff>0</xdr:rowOff>
    </xdr:from>
    <xdr:to>
      <xdr:col>10</xdr:col>
      <xdr:colOff>161925</xdr:colOff>
      <xdr:row>11</xdr:row>
      <xdr:rowOff>66675</xdr:rowOff>
    </xdr:to>
    <xdr:sp>
      <xdr:nvSpPr>
        <xdr:cNvPr id="43" name="Oval 4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95500" y="1704975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76200</xdr:colOff>
      <xdr:row>11</xdr:row>
      <xdr:rowOff>9525</xdr:rowOff>
    </xdr:from>
    <xdr:to>
      <xdr:col>11</xdr:col>
      <xdr:colOff>142875</xdr:colOff>
      <xdr:row>11</xdr:row>
      <xdr:rowOff>76200</xdr:rowOff>
    </xdr:to>
    <xdr:sp>
      <xdr:nvSpPr>
        <xdr:cNvPr id="44" name="Oval 4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76475" y="171450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85725</xdr:colOff>
      <xdr:row>9</xdr:row>
      <xdr:rowOff>57150</xdr:rowOff>
    </xdr:from>
    <xdr:to>
      <xdr:col>11</xdr:col>
      <xdr:colOff>152400</xdr:colOff>
      <xdr:row>9</xdr:row>
      <xdr:rowOff>123825</xdr:rowOff>
    </xdr:to>
    <xdr:sp>
      <xdr:nvSpPr>
        <xdr:cNvPr id="45" name="Oval 4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86000" y="1457325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85725</xdr:colOff>
      <xdr:row>12</xdr:row>
      <xdr:rowOff>152400</xdr:rowOff>
    </xdr:from>
    <xdr:to>
      <xdr:col>10</xdr:col>
      <xdr:colOff>152400</xdr:colOff>
      <xdr:row>13</xdr:row>
      <xdr:rowOff>57150</xdr:rowOff>
    </xdr:to>
    <xdr:sp>
      <xdr:nvSpPr>
        <xdr:cNvPr id="46" name="Oval 4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85975" y="2009775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104775</xdr:colOff>
      <xdr:row>13</xdr:row>
      <xdr:rowOff>0</xdr:rowOff>
    </xdr:from>
    <xdr:to>
      <xdr:col>11</xdr:col>
      <xdr:colOff>171450</xdr:colOff>
      <xdr:row>13</xdr:row>
      <xdr:rowOff>66675</xdr:rowOff>
    </xdr:to>
    <xdr:sp>
      <xdr:nvSpPr>
        <xdr:cNvPr id="47" name="Oval 4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305050" y="2009775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76200</xdr:colOff>
      <xdr:row>9</xdr:row>
      <xdr:rowOff>66675</xdr:rowOff>
    </xdr:from>
    <xdr:to>
      <xdr:col>10</xdr:col>
      <xdr:colOff>142875</xdr:colOff>
      <xdr:row>9</xdr:row>
      <xdr:rowOff>133350</xdr:rowOff>
    </xdr:to>
    <xdr:sp>
      <xdr:nvSpPr>
        <xdr:cNvPr id="48" name="Oval 4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76450" y="1466850"/>
          <a:ext cx="66675" cy="66675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11</xdr:col>
      <xdr:colOff>76200</xdr:colOff>
      <xdr:row>7</xdr:row>
      <xdr:rowOff>123825</xdr:rowOff>
    </xdr:from>
    <xdr:to>
      <xdr:col>11</xdr:col>
      <xdr:colOff>142875</xdr:colOff>
      <xdr:row>8</xdr:row>
      <xdr:rowOff>28575</xdr:rowOff>
    </xdr:to>
    <xdr:sp>
      <xdr:nvSpPr>
        <xdr:cNvPr id="49" name="Oval 5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276475" y="1219200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85725</xdr:colOff>
      <xdr:row>7</xdr:row>
      <xdr:rowOff>142875</xdr:rowOff>
    </xdr:from>
    <xdr:to>
      <xdr:col>10</xdr:col>
      <xdr:colOff>152400</xdr:colOff>
      <xdr:row>8</xdr:row>
      <xdr:rowOff>47625</xdr:rowOff>
    </xdr:to>
    <xdr:sp>
      <xdr:nvSpPr>
        <xdr:cNvPr id="50" name="Oval 5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85975" y="1238250"/>
          <a:ext cx="66675" cy="57150"/>
        </a:xfrm>
        <a:prstGeom xmlns:a="http://schemas.openxmlformats.org/drawingml/2006/main" prst="ellipse">
          <a:avLst/>
        </a:prstGeom>
        <a:solidFill xmlns:a="http://schemas.openxmlformats.org/drawingml/2006/main">
          <a:srgbClr val="000000"/>
        </a:solidFill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10</xdr:col>
      <xdr:colOff>76200</xdr:colOff>
      <xdr:row>8</xdr:row>
      <xdr:rowOff>0</xdr:rowOff>
    </xdr:from>
    <xdr:to>
      <xdr:col>11</xdr:col>
      <xdr:colOff>76200</xdr:colOff>
      <xdr:row>8</xdr:row>
      <xdr:rowOff>0</xdr:rowOff>
    </xdr:to>
    <xdr:sp>
      <xdr:nvSpPr>
        <xdr:cNvPr id="51" name="Line 5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076450" y="1247775"/>
          <a:ext cx="2000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76200</xdr:colOff>
      <xdr:row>15</xdr:row>
      <xdr:rowOff>0</xdr:rowOff>
    </xdr:from>
    <xdr:to>
      <xdr:col>16</xdr:col>
      <xdr:colOff>0</xdr:colOff>
      <xdr:row>15</xdr:row>
      <xdr:rowOff>0</xdr:rowOff>
    </xdr:to>
    <xdr:sp>
      <xdr:nvSpPr>
        <xdr:cNvPr id="52" name="Line 53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76500" y="2314575"/>
          <a:ext cx="7239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6</xdr:col>
      <xdr:colOff>95250</xdr:colOff>
      <xdr:row>15</xdr:row>
      <xdr:rowOff>0</xdr:rowOff>
    </xdr:from>
    <xdr:to>
      <xdr:col>9</xdr:col>
      <xdr:colOff>190500</xdr:colOff>
      <xdr:row>15</xdr:row>
      <xdr:rowOff>0</xdr:rowOff>
    </xdr:to>
    <xdr:sp>
      <xdr:nvSpPr>
        <xdr:cNvPr id="53" name="Line 5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295400" y="2314575"/>
          <a:ext cx="6953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 editAs="oneCell">
    <xdr:from>
      <xdr:col>21</xdr:col>
      <xdr:colOff>85725</xdr:colOff>
      <xdr:row>31</xdr:row>
      <xdr:rowOff>9525</xdr:rowOff>
    </xdr:from>
    <xdr:to>
      <xdr:col>22</xdr:col>
      <xdr:colOff>142875</xdr:colOff>
      <xdr:row>31</xdr:row>
      <xdr:rowOff>9525</xdr:rowOff>
    </xdr:to>
    <xdr:sp>
      <xdr:nvSpPr>
        <xdr:cNvPr id="54" name="Line 5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286250" y="4762500"/>
          <a:ext cx="2571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21</xdr:col>
      <xdr:colOff>85725</xdr:colOff>
      <xdr:row>34</xdr:row>
      <xdr:rowOff>0</xdr:rowOff>
    </xdr:from>
    <xdr:to>
      <xdr:col>22</xdr:col>
      <xdr:colOff>190500</xdr:colOff>
      <xdr:row>34</xdr:row>
      <xdr:rowOff>0</xdr:rowOff>
    </xdr:to>
    <xdr:sp>
      <xdr:nvSpPr>
        <xdr:cNvPr id="55" name="Line 5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4286250" y="5210175"/>
          <a:ext cx="3048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161925</xdr:colOff>
      <xdr:row>33</xdr:row>
      <xdr:rowOff>76200</xdr:rowOff>
    </xdr:from>
    <xdr:to>
      <xdr:col>12</xdr:col>
      <xdr:colOff>161925</xdr:colOff>
      <xdr:row>35</xdr:row>
      <xdr:rowOff>133350</xdr:rowOff>
    </xdr:to>
    <xdr:sp>
      <xdr:nvSpPr>
        <xdr:cNvPr id="56" name="Line 5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562225" y="5133975"/>
          <a:ext cx="0" cy="3619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14</xdr:col>
      <xdr:colOff>114300</xdr:colOff>
      <xdr:row>33</xdr:row>
      <xdr:rowOff>38100</xdr:rowOff>
    </xdr:from>
    <xdr:to>
      <xdr:col>14</xdr:col>
      <xdr:colOff>114300</xdr:colOff>
      <xdr:row>36</xdr:row>
      <xdr:rowOff>9525</xdr:rowOff>
    </xdr:to>
    <xdr:sp>
      <xdr:nvSpPr>
        <xdr:cNvPr id="57" name="Line 5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914650" y="5095875"/>
          <a:ext cx="0" cy="4286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76200</xdr:colOff>
      <xdr:row>34</xdr:row>
      <xdr:rowOff>161925</xdr:rowOff>
    </xdr:from>
    <xdr:to>
      <xdr:col>15</xdr:col>
      <xdr:colOff>85725</xdr:colOff>
      <xdr:row>34</xdr:row>
      <xdr:rowOff>161925</xdr:rowOff>
    </xdr:to>
    <xdr:sp>
      <xdr:nvSpPr>
        <xdr:cNvPr id="58" name="Line 6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2476500" y="5362575"/>
          <a:ext cx="6096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133350</xdr:colOff>
      <xdr:row>35</xdr:row>
      <xdr:rowOff>114300</xdr:rowOff>
    </xdr:from>
    <xdr:to>
      <xdr:col>13</xdr:col>
      <xdr:colOff>9525</xdr:colOff>
      <xdr:row>36</xdr:row>
      <xdr:rowOff>28575</xdr:rowOff>
    </xdr:to>
    <xdr:sp>
      <xdr:nvSpPr>
        <xdr:cNvPr id="59" name="Line 61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533650" y="5476875"/>
          <a:ext cx="76200" cy="666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14</xdr:col>
      <xdr:colOff>66675</xdr:colOff>
      <xdr:row>35</xdr:row>
      <xdr:rowOff>123825</xdr:rowOff>
    </xdr:from>
    <xdr:to>
      <xdr:col>14</xdr:col>
      <xdr:colOff>161925</xdr:colOff>
      <xdr:row>36</xdr:row>
      <xdr:rowOff>38100</xdr:rowOff>
    </xdr:to>
    <xdr:sp>
      <xdr:nvSpPr>
        <xdr:cNvPr id="60" name="Line 62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867025" y="5486400"/>
          <a:ext cx="95250" cy="666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21</xdr:col>
      <xdr:colOff>142875</xdr:colOff>
      <xdr:row>30</xdr:row>
      <xdr:rowOff>123825</xdr:rowOff>
    </xdr:from>
    <xdr:to>
      <xdr:col>22</xdr:col>
      <xdr:colOff>66675</xdr:colOff>
      <xdr:row>31</xdr:row>
      <xdr:rowOff>47625</xdr:rowOff>
    </xdr:to>
    <xdr:sp>
      <xdr:nvSpPr>
        <xdr:cNvPr id="61" name="Line 63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4343400" y="4724400"/>
          <a:ext cx="123825" cy="762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21</xdr:col>
      <xdr:colOff>152400</xdr:colOff>
      <xdr:row>33</xdr:row>
      <xdr:rowOff>104775</xdr:rowOff>
    </xdr:from>
    <xdr:to>
      <xdr:col>22</xdr:col>
      <xdr:colOff>95250</xdr:colOff>
      <xdr:row>34</xdr:row>
      <xdr:rowOff>57150</xdr:rowOff>
    </xdr:to>
    <xdr:sp>
      <xdr:nvSpPr>
        <xdr:cNvPr id="62" name="Line 64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4352925" y="5162550"/>
          <a:ext cx="142875" cy="1047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5</xdr:col>
      <xdr:colOff>142875</xdr:colOff>
      <xdr:row>38</xdr:row>
      <xdr:rowOff>123825</xdr:rowOff>
    </xdr:from>
    <xdr:to>
      <xdr:col>6</xdr:col>
      <xdr:colOff>38100</xdr:colOff>
      <xdr:row>39</xdr:row>
      <xdr:rowOff>76200</xdr:rowOff>
    </xdr:to>
    <xdr:sp>
      <xdr:nvSpPr>
        <xdr:cNvPr id="63" name="Line 65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143000" y="5943600"/>
          <a:ext cx="95250" cy="1047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5</xdr:col>
      <xdr:colOff>152400</xdr:colOff>
      <xdr:row>40</xdr:row>
      <xdr:rowOff>142875</xdr:rowOff>
    </xdr:from>
    <xdr:to>
      <xdr:col>6</xdr:col>
      <xdr:colOff>38100</xdr:colOff>
      <xdr:row>41</xdr:row>
      <xdr:rowOff>47625</xdr:rowOff>
    </xdr:to>
    <xdr:sp>
      <xdr:nvSpPr>
        <xdr:cNvPr id="64" name="Line 66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152525" y="6267450"/>
          <a:ext cx="85725" cy="571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9</xdr:col>
      <xdr:colOff>133350</xdr:colOff>
      <xdr:row>38</xdr:row>
      <xdr:rowOff>104775</xdr:rowOff>
    </xdr:from>
    <xdr:to>
      <xdr:col>10</xdr:col>
      <xdr:colOff>19050</xdr:colOff>
      <xdr:row>39</xdr:row>
      <xdr:rowOff>19050</xdr:rowOff>
    </xdr:to>
    <xdr:sp>
      <xdr:nvSpPr>
        <xdr:cNvPr id="65" name="Line 67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933575" y="5924550"/>
          <a:ext cx="85725" cy="666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12</xdr:col>
      <xdr:colOff>171450</xdr:colOff>
      <xdr:row>38</xdr:row>
      <xdr:rowOff>85725</xdr:rowOff>
    </xdr:from>
    <xdr:to>
      <xdr:col>13</xdr:col>
      <xdr:colOff>38100</xdr:colOff>
      <xdr:row>39</xdr:row>
      <xdr:rowOff>28575</xdr:rowOff>
    </xdr:to>
    <xdr:sp>
      <xdr:nvSpPr>
        <xdr:cNvPr id="66" name="Line 68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571750" y="5905500"/>
          <a:ext cx="66675" cy="952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20</xdr:col>
      <xdr:colOff>142875</xdr:colOff>
      <xdr:row>38</xdr:row>
      <xdr:rowOff>114300</xdr:rowOff>
    </xdr:from>
    <xdr:to>
      <xdr:col>21</xdr:col>
      <xdr:colOff>28575</xdr:colOff>
      <xdr:row>39</xdr:row>
      <xdr:rowOff>28575</xdr:rowOff>
    </xdr:to>
    <xdr:sp>
      <xdr:nvSpPr>
        <xdr:cNvPr id="67" name="Line 69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4143375" y="5934075"/>
          <a:ext cx="85725" cy="666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20</xdr:col>
      <xdr:colOff>152400</xdr:colOff>
      <xdr:row>40</xdr:row>
      <xdr:rowOff>133350</xdr:rowOff>
    </xdr:from>
    <xdr:to>
      <xdr:col>21</xdr:col>
      <xdr:colOff>66675</xdr:colOff>
      <xdr:row>41</xdr:row>
      <xdr:rowOff>57150</xdr:rowOff>
    </xdr:to>
    <xdr:sp>
      <xdr:nvSpPr>
        <xdr:cNvPr id="68" name="Line 70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4152900" y="6257925"/>
          <a:ext cx="114300" cy="762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3</xdr:col>
      <xdr:colOff>123825</xdr:colOff>
      <xdr:row>33</xdr:row>
      <xdr:rowOff>114300</xdr:rowOff>
    </xdr:from>
    <xdr:to>
      <xdr:col>4</xdr:col>
      <xdr:colOff>47625</xdr:colOff>
      <xdr:row>34</xdr:row>
      <xdr:rowOff>57150</xdr:rowOff>
    </xdr:to>
    <xdr:sp>
      <xdr:nvSpPr>
        <xdr:cNvPr id="69" name="Line 71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723900" y="4686300"/>
          <a:ext cx="123825" cy="95250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xdr:style>
      <x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/>
        </a:p>
      </xdr:txBody>
    </xdr:sp>
    <xdr:clientData/>
  </xdr:twoCellAnchor>
  <xdr:twoCellAnchor editAs="oneCell">
    <xdr:from>
      <xdr:col>1</xdr:col>
      <xdr:colOff>152400</xdr:colOff>
      <xdr:row>33</xdr:row>
      <xdr:rowOff>95250</xdr:rowOff>
    </xdr:from>
    <xdr:to>
      <xdr:col>2</xdr:col>
      <xdr:colOff>76200</xdr:colOff>
      <xdr:row>34</xdr:row>
      <xdr:rowOff>47625</xdr:rowOff>
    </xdr:to>
    <xdr:sp>
      <xdr:nvSpPr>
        <xdr:cNvPr id="70" name="Line 72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352425" y="4667250"/>
          <a:ext cx="123825" cy="104775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xdr:style>
      <x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/>
        </a:p>
      </xdr:txBody>
    </xdr:sp>
    <xdr:clientData/>
  </xdr:twoCellAnchor>
  <xdr:twoCellAnchor editAs="oneCell">
    <xdr:from>
      <xdr:col>1</xdr:col>
      <xdr:colOff>142875</xdr:colOff>
      <xdr:row>6</xdr:row>
      <xdr:rowOff>57150</xdr:rowOff>
    </xdr:from>
    <xdr:to>
      <xdr:col>2</xdr:col>
      <xdr:colOff>57150</xdr:colOff>
      <xdr:row>7</xdr:row>
      <xdr:rowOff>28575</xdr:rowOff>
    </xdr:to>
    <xdr:sp>
      <xdr:nvSpPr>
        <xdr:cNvPr id="71" name="Line 73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342900" y="514350"/>
          <a:ext cx="114300" cy="123825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xdr:style>
      <x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/>
        </a:p>
      </xdr:txBody>
    </xdr:sp>
    <xdr:clientData/>
  </xdr:twoCellAnchor>
  <xdr:twoCellAnchor editAs="oneCell">
    <xdr:from>
      <xdr:col>9</xdr:col>
      <xdr:colOff>133350</xdr:colOff>
      <xdr:row>4</xdr:row>
      <xdr:rowOff>95250</xdr:rowOff>
    </xdr:from>
    <xdr:to>
      <xdr:col>10</xdr:col>
      <xdr:colOff>47625</xdr:colOff>
      <xdr:row>5</xdr:row>
      <xdr:rowOff>38100</xdr:rowOff>
    </xdr:to>
    <xdr:sp>
      <xdr:nvSpPr>
        <xdr:cNvPr id="72" name="Line 74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933575" y="247650"/>
          <a:ext cx="114300" cy="95250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xdr:style>
      <x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/>
        </a:p>
      </xdr:txBody>
    </xdr:sp>
    <xdr:clientData/>
  </xdr:twoCellAnchor>
  <xdr:twoCellAnchor editAs="oneCell">
    <xdr:from>
      <xdr:col>11</xdr:col>
      <xdr:colOff>152400</xdr:colOff>
      <xdr:row>4</xdr:row>
      <xdr:rowOff>114300</xdr:rowOff>
    </xdr:from>
    <xdr:to>
      <xdr:col>12</xdr:col>
      <xdr:colOff>57150</xdr:colOff>
      <xdr:row>5</xdr:row>
      <xdr:rowOff>38100</xdr:rowOff>
    </xdr:to>
    <xdr:sp>
      <xdr:nvSpPr>
        <xdr:cNvPr id="73" name="Line 75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352675" y="266700"/>
          <a:ext cx="104775" cy="76200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xdr:style>
      <x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/>
        </a:p>
      </xdr:txBody>
    </xdr:sp>
    <xdr:clientData/>
  </xdr:twoCellAnchor>
  <xdr:twoCellAnchor editAs="oneCell">
    <xdr:from>
      <xdr:col>11</xdr:col>
      <xdr:colOff>161925</xdr:colOff>
      <xdr:row>11</xdr:row>
      <xdr:rowOff>152400</xdr:rowOff>
    </xdr:from>
    <xdr:to>
      <xdr:col>12</xdr:col>
      <xdr:colOff>200025</xdr:colOff>
      <xdr:row>13</xdr:row>
      <xdr:rowOff>19050</xdr:rowOff>
    </xdr:to>
    <xdr:sp>
      <xdr:nvSpPr>
        <xdr:cNvPr id="74" name="Line 76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362200" y="1857375"/>
          <a:ext cx="238125" cy="1714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sm" len="lg"/>
        </a:ln>
      </xdr:spPr>
    </xdr:sp>
    <xdr:clientData/>
  </xdr:twoCellAnchor>
  <xdr:twoCellAnchor editAs="oneCell">
    <xdr:from>
      <xdr:col>12</xdr:col>
      <xdr:colOff>19050</xdr:colOff>
      <xdr:row>25</xdr:row>
      <xdr:rowOff>0</xdr:rowOff>
    </xdr:from>
    <xdr:to>
      <xdr:col>13</xdr:col>
      <xdr:colOff>0</xdr:colOff>
      <xdr:row>25</xdr:row>
      <xdr:rowOff>142875</xdr:rowOff>
    </xdr:to>
    <xdr:sp>
      <xdr:nvSpPr>
        <xdr:cNvPr id="75" name="Line 77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419350" y="3838575"/>
          <a:ext cx="180975" cy="1428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sm" len="sm"/>
        </a:ln>
      </xdr:spPr>
    </xdr:sp>
    <xdr:clientData/>
  </xdr:twoCellAnchor>
  <xdr:twoCellAnchor editAs="oneCell">
    <xdr:from>
      <xdr:col>7</xdr:col>
      <xdr:colOff>200025</xdr:colOff>
      <xdr:row>12</xdr:row>
      <xdr:rowOff>133350</xdr:rowOff>
    </xdr:from>
    <xdr:to>
      <xdr:col>10</xdr:col>
      <xdr:colOff>133350</xdr:colOff>
      <xdr:row>13</xdr:row>
      <xdr:rowOff>19050</xdr:rowOff>
    </xdr:to>
    <xdr:sp>
      <xdr:nvSpPr>
        <xdr:cNvPr id="76" name="Line 7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600200" y="1990725"/>
          <a:ext cx="533400" cy="381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sm" len="lg"/>
        </a:ln>
      </xdr:spPr>
    </xdr:sp>
    <xdr:clientData/>
  </xdr:twoCellAnchor>
  <xdr:twoCellAnchor editAs="oneCell">
    <xdr:from>
      <xdr:col>9</xdr:col>
      <xdr:colOff>142875</xdr:colOff>
      <xdr:row>19</xdr:row>
      <xdr:rowOff>0</xdr:rowOff>
    </xdr:from>
    <xdr:to>
      <xdr:col>10</xdr:col>
      <xdr:colOff>85725</xdr:colOff>
      <xdr:row>19</xdr:row>
      <xdr:rowOff>114300</xdr:rowOff>
    </xdr:to>
    <xdr:sp>
      <xdr:nvSpPr>
        <xdr:cNvPr id="77" name="Line 7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1943100" y="2924175"/>
          <a:ext cx="142875" cy="1143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sm" len="lg"/>
        </a:ln>
      </xdr:spPr>
    </xdr:sp>
    <xdr:clientData/>
  </xdr:twoCellAnchor>
  <xdr:twoCellAnchor editAs="oneCell">
    <xdr:from>
      <xdr:col>15</xdr:col>
      <xdr:colOff>161925</xdr:colOff>
      <xdr:row>31</xdr:row>
      <xdr:rowOff>133350</xdr:rowOff>
    </xdr:from>
    <xdr:to>
      <xdr:col>17</xdr:col>
      <xdr:colOff>0</xdr:colOff>
      <xdr:row>37</xdr:row>
      <xdr:rowOff>9525</xdr:rowOff>
    </xdr:to>
    <xdr:sp>
      <xdr:nvSpPr>
        <xdr:cNvPr id="78" name="Line 80"/>
        <xdr:cNvSpPr>
          <a:spLocks xmlns:a="http://schemas.openxmlformats.org/drawingml/2006/main" noGrp="1"/>
        </xdr:cNvSpPr>
      </xdr:nvSpPr>
      <xdr:spPr>
        <a:xfrm xmlns:a="http://schemas.openxmlformats.org/drawingml/2006/main" flipH="1" flipV="1">
          <a:off x="3162300" y="4886325"/>
          <a:ext cx="238125" cy="7905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6350">
          <a:solidFill>
            <a:srgbClr val="000000"/>
          </a:solidFill>
          <a:round/>
          <a:tailEnd type="triangle" w="sm" len="lg"/>
        </a:ln>
      </xdr:spPr>
    </xdr:sp>
    <xdr:clientData/>
  </xdr:twoCellAnchor>
  <xdr:twoCellAnchor editAs="oneCell">
    <xdr:from>
      <xdr:col>13</xdr:col>
      <xdr:colOff>180975</xdr:colOff>
      <xdr:row>29</xdr:row>
      <xdr:rowOff>161925</xdr:rowOff>
    </xdr:from>
    <xdr:to>
      <xdr:col>15</xdr:col>
      <xdr:colOff>0</xdr:colOff>
      <xdr:row>31</xdr:row>
      <xdr:rowOff>66675</xdr:rowOff>
    </xdr:to>
    <xdr:sp>
      <xdr:nvSpPr>
        <xdr:cNvPr id="79" name="Line 81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2781300" y="4600575"/>
          <a:ext cx="219075" cy="2190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sm" len="lg"/>
        </a:ln>
      </xdr:spPr>
    </xdr:sp>
    <xdr:clientData/>
  </xdr:twoCellAnchor>
  <xdr:twoCellAnchor editAs="oneCell">
    <xdr:from>
      <xdr:col>10</xdr:col>
      <xdr:colOff>180975</xdr:colOff>
      <xdr:row>33</xdr:row>
      <xdr:rowOff>85725</xdr:rowOff>
    </xdr:from>
    <xdr:to>
      <xdr:col>11</xdr:col>
      <xdr:colOff>114300</xdr:colOff>
      <xdr:row>37</xdr:row>
      <xdr:rowOff>0</xdr:rowOff>
    </xdr:to>
    <xdr:sp>
      <xdr:nvSpPr>
        <xdr:cNvPr id="80" name="Line 83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2181225" y="5143500"/>
          <a:ext cx="133350" cy="5238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sm" len="lg"/>
        </a:ln>
      </xdr:spPr>
    </xdr:sp>
    <xdr:clientData/>
  </xdr:twoCellAnchor>
  <xdr:twoCellAnchor editAs="oneCell">
    <xdr:from>
      <xdr:col>5</xdr:col>
      <xdr:colOff>0</xdr:colOff>
      <xdr:row>33</xdr:row>
      <xdr:rowOff>47625</xdr:rowOff>
    </xdr:from>
    <xdr:to>
      <xdr:col>6</xdr:col>
      <xdr:colOff>171450</xdr:colOff>
      <xdr:row>36</xdr:row>
      <xdr:rowOff>0</xdr:rowOff>
    </xdr:to>
    <xdr:sp>
      <xdr:nvSpPr>
        <xdr:cNvPr id="81" name="Line 84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1000125" y="5105400"/>
          <a:ext cx="371475" cy="4095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sm" len="lg"/>
        </a:ln>
      </xdr:spPr>
    </xdr:sp>
    <xdr:clientData/>
  </xdr:twoCellAnchor>
  <xdr:twoCellAnchor editAs="oneCell">
    <xdr:from>
      <xdr:col>28</xdr:col>
      <xdr:colOff>171450</xdr:colOff>
      <xdr:row>7</xdr:row>
      <xdr:rowOff>142875</xdr:rowOff>
    </xdr:from>
    <xdr:to>
      <xdr:col>28</xdr:col>
      <xdr:colOff>171450</xdr:colOff>
      <xdr:row>33</xdr:row>
      <xdr:rowOff>57150</xdr:rowOff>
    </xdr:to>
    <xdr:sp>
      <xdr:nvSpPr>
        <xdr:cNvPr id="82" name="Line 8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695950" y="1238250"/>
          <a:ext cx="0" cy="38766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2700">
          <a:solidFill>
            <a:srgbClr val="000000"/>
          </a:solidFill>
          <a:round/>
        </a:ln>
      </xdr:spPr>
    </xdr:sp>
    <xdr:clientData/>
  </xdr:twoCellAnchor>
  <xdr:twoCellAnchor editAs="oneCell">
    <xdr:from>
      <xdr:col>31</xdr:col>
      <xdr:colOff>9525</xdr:colOff>
      <xdr:row>21</xdr:row>
      <xdr:rowOff>133350</xdr:rowOff>
    </xdr:from>
    <xdr:to>
      <xdr:col>31</xdr:col>
      <xdr:colOff>9525</xdr:colOff>
      <xdr:row>33</xdr:row>
      <xdr:rowOff>57150</xdr:rowOff>
    </xdr:to>
    <xdr:sp>
      <xdr:nvSpPr>
        <xdr:cNvPr id="83" name="Line 86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6076950" y="3362325"/>
          <a:ext cx="0" cy="17526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2700">
          <a:solidFill>
            <a:srgbClr val="000000"/>
          </a:solidFill>
          <a:round/>
        </a:ln>
      </xdr:spPr>
    </xdr:sp>
    <xdr:clientData/>
  </xdr:twoCellAnchor>
  <xdr:twoCellAnchor editAs="oneCell">
    <xdr:from>
      <xdr:col>33</xdr:col>
      <xdr:colOff>0</xdr:colOff>
      <xdr:row>7</xdr:row>
      <xdr:rowOff>133350</xdr:rowOff>
    </xdr:from>
    <xdr:to>
      <xdr:col>33</xdr:col>
      <xdr:colOff>0</xdr:colOff>
      <xdr:row>33</xdr:row>
      <xdr:rowOff>47625</xdr:rowOff>
    </xdr:to>
    <xdr:sp>
      <xdr:nvSpPr>
        <xdr:cNvPr id="84" name="Line 87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6429375" y="1228725"/>
          <a:ext cx="0" cy="38766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2700">
          <a:solidFill>
            <a:srgbClr val="000000"/>
          </a:solidFill>
          <a:round/>
        </a:ln>
      </xdr:spPr>
    </xdr:sp>
    <xdr:clientData/>
  </xdr:twoCellAnchor>
  <xdr:twoCellAnchor editAs="oneCell">
    <xdr:from>
      <xdr:col>35</xdr:col>
      <xdr:colOff>9525</xdr:colOff>
      <xdr:row>22</xdr:row>
      <xdr:rowOff>0</xdr:rowOff>
    </xdr:from>
    <xdr:to>
      <xdr:col>35</xdr:col>
      <xdr:colOff>9525</xdr:colOff>
      <xdr:row>33</xdr:row>
      <xdr:rowOff>38100</xdr:rowOff>
    </xdr:to>
    <xdr:sp>
      <xdr:nvSpPr>
        <xdr:cNvPr id="85" name="Line 89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6800850" y="3381375"/>
          <a:ext cx="0" cy="17145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2700">
          <a:solidFill>
            <a:srgbClr val="000000"/>
          </a:solidFill>
          <a:round/>
        </a:ln>
      </xdr:spPr>
    </xdr:sp>
    <xdr:clientData/>
  </xdr:twoCellAnchor>
  <xdr:twoCellAnchor editAs="oneCell">
    <xdr:from>
      <xdr:col>37</xdr:col>
      <xdr:colOff>9525</xdr:colOff>
      <xdr:row>7</xdr:row>
      <xdr:rowOff>142875</xdr:rowOff>
    </xdr:from>
    <xdr:to>
      <xdr:col>37</xdr:col>
      <xdr:colOff>9525</xdr:colOff>
      <xdr:row>33</xdr:row>
      <xdr:rowOff>0</xdr:rowOff>
    </xdr:to>
    <xdr:sp>
      <xdr:nvSpPr>
        <xdr:cNvPr id="86" name="Line 90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7162800" y="1238250"/>
          <a:ext cx="0" cy="38195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2700">
          <a:solidFill>
            <a:srgbClr val="000000"/>
          </a:solidFill>
          <a:round/>
        </a:ln>
      </xdr:spPr>
    </xdr:sp>
    <xdr:clientData/>
  </xdr:twoCellAnchor>
  <xdr:twoCellAnchor editAs="oneCell">
    <xdr:from>
      <xdr:col>39</xdr:col>
      <xdr:colOff>0</xdr:colOff>
      <xdr:row>21</xdr:row>
      <xdr:rowOff>142875</xdr:rowOff>
    </xdr:from>
    <xdr:to>
      <xdr:col>39</xdr:col>
      <xdr:colOff>0</xdr:colOff>
      <xdr:row>33</xdr:row>
      <xdr:rowOff>0</xdr:rowOff>
    </xdr:to>
    <xdr:sp>
      <xdr:nvSpPr>
        <xdr:cNvPr id="87" name="Line 91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7515225" y="3371850"/>
          <a:ext cx="0" cy="16859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2700">
          <a:solidFill>
            <a:srgbClr val="000000"/>
          </a:solidFill>
          <a:round/>
        </a:ln>
      </xdr:spPr>
    </xdr:sp>
    <xdr:clientData/>
  </xdr:twoCellAnchor>
  <xdr:twoCellAnchor editAs="oneCell">
    <xdr:from>
      <xdr:col>41</xdr:col>
      <xdr:colOff>9525</xdr:colOff>
      <xdr:row>7</xdr:row>
      <xdr:rowOff>133350</xdr:rowOff>
    </xdr:from>
    <xdr:to>
      <xdr:col>41</xdr:col>
      <xdr:colOff>9525</xdr:colOff>
      <xdr:row>32</xdr:row>
      <xdr:rowOff>142875</xdr:rowOff>
    </xdr:to>
    <xdr:sp>
      <xdr:nvSpPr>
        <xdr:cNvPr id="88" name="Line 92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7886700" y="1228725"/>
          <a:ext cx="0" cy="38195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2700">
          <a:solidFill>
            <a:srgbClr val="000000"/>
          </a:solidFill>
          <a:round/>
        </a:ln>
      </xdr:spPr>
    </xdr:sp>
    <xdr:clientData/>
  </xdr:twoCellAnchor>
  <xdr:twoCellAnchor editAs="oneCell">
    <xdr:from>
      <xdr:col>24</xdr:col>
      <xdr:colOff>85725</xdr:colOff>
      <xdr:row>21</xdr:row>
      <xdr:rowOff>57150</xdr:rowOff>
    </xdr:from>
    <xdr:to>
      <xdr:col>25</xdr:col>
      <xdr:colOff>85725</xdr:colOff>
      <xdr:row>22</xdr:row>
      <xdr:rowOff>76200</xdr:rowOff>
    </xdr:to>
    <xdr:sp>
      <xdr:nvSpPr>
        <xdr:cNvPr id="89" name="Line 93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4886325" y="2800350"/>
          <a:ext cx="180975" cy="171450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xdr:style>
      <x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/>
        </a:p>
      </xdr:txBody>
    </xdr:sp>
    <xdr:clientData/>
  </xdr:twoCellAnchor>
  <xdr:twoCellAnchor editAs="oneCell">
    <xdr:from>
      <xdr:col>24</xdr:col>
      <xdr:colOff>104775</xdr:colOff>
      <xdr:row>30</xdr:row>
      <xdr:rowOff>85725</xdr:rowOff>
    </xdr:from>
    <xdr:to>
      <xdr:col>25</xdr:col>
      <xdr:colOff>66675</xdr:colOff>
      <xdr:row>31</xdr:row>
      <xdr:rowOff>66675</xdr:rowOff>
    </xdr:to>
    <xdr:sp>
      <xdr:nvSpPr>
        <xdr:cNvPr id="90" name="Line 94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4905375" y="4200525"/>
          <a:ext cx="142875" cy="133350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xdr:style>
      <x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/>
        </a:p>
      </xdr:txBody>
    </xdr:sp>
    <xdr:clientData/>
  </xdr:twoCellAnchor>
  <xdr:twoCellAnchor editAs="oneCell">
    <xdr:from>
      <xdr:col>28</xdr:col>
      <xdr:colOff>171450</xdr:colOff>
      <xdr:row>27</xdr:row>
      <xdr:rowOff>0</xdr:rowOff>
    </xdr:from>
    <xdr:to>
      <xdr:col>31</xdr:col>
      <xdr:colOff>19050</xdr:colOff>
      <xdr:row>27</xdr:row>
      <xdr:rowOff>0</xdr:rowOff>
    </xdr:to>
    <xdr:sp>
      <xdr:nvSpPr>
        <xdr:cNvPr id="91" name="Line 9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695950" y="4143375"/>
          <a:ext cx="3905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 editAs="oneCell">
    <xdr:from>
      <xdr:col>31</xdr:col>
      <xdr:colOff>9525</xdr:colOff>
      <xdr:row>27</xdr:row>
      <xdr:rowOff>0</xdr:rowOff>
    </xdr:from>
    <xdr:to>
      <xdr:col>33</xdr:col>
      <xdr:colOff>0</xdr:colOff>
      <xdr:row>27</xdr:row>
      <xdr:rowOff>0</xdr:rowOff>
    </xdr:to>
    <xdr:sp>
      <xdr:nvSpPr>
        <xdr:cNvPr id="92" name="Line 9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6076950" y="4143375"/>
          <a:ext cx="3524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 editAs="oneCell">
    <xdr:from>
      <xdr:col>33</xdr:col>
      <xdr:colOff>0</xdr:colOff>
      <xdr:row>27</xdr:row>
      <xdr:rowOff>0</xdr:rowOff>
    </xdr:from>
    <xdr:to>
      <xdr:col>35</xdr:col>
      <xdr:colOff>9525</xdr:colOff>
      <xdr:row>27</xdr:row>
      <xdr:rowOff>0</xdr:rowOff>
    </xdr:to>
    <xdr:sp>
      <xdr:nvSpPr>
        <xdr:cNvPr id="93" name="Line 9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6429375" y="4143375"/>
          <a:ext cx="3714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 editAs="oneCell">
    <xdr:from>
      <xdr:col>35</xdr:col>
      <xdr:colOff>9525</xdr:colOff>
      <xdr:row>27</xdr:row>
      <xdr:rowOff>0</xdr:rowOff>
    </xdr:from>
    <xdr:to>
      <xdr:col>37</xdr:col>
      <xdr:colOff>9525</xdr:colOff>
      <xdr:row>27</xdr:row>
      <xdr:rowOff>0</xdr:rowOff>
    </xdr:to>
    <xdr:sp>
      <xdr:nvSpPr>
        <xdr:cNvPr id="94" name="Line 9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6800850" y="4143375"/>
          <a:ext cx="3619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 editAs="oneCell">
    <xdr:from>
      <xdr:col>37</xdr:col>
      <xdr:colOff>9525</xdr:colOff>
      <xdr:row>27</xdr:row>
      <xdr:rowOff>0</xdr:rowOff>
    </xdr:from>
    <xdr:to>
      <xdr:col>39</xdr:col>
      <xdr:colOff>0</xdr:colOff>
      <xdr:row>27</xdr:row>
      <xdr:rowOff>0</xdr:rowOff>
    </xdr:to>
    <xdr:sp>
      <xdr:nvSpPr>
        <xdr:cNvPr id="95" name="Line 9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162800" y="4143375"/>
          <a:ext cx="3524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 editAs="oneCell">
    <xdr:from>
      <xdr:col>39</xdr:col>
      <xdr:colOff>0</xdr:colOff>
      <xdr:row>27</xdr:row>
      <xdr:rowOff>0</xdr:rowOff>
    </xdr:from>
    <xdr:to>
      <xdr:col>41</xdr:col>
      <xdr:colOff>9525</xdr:colOff>
      <xdr:row>27</xdr:row>
      <xdr:rowOff>0</xdr:rowOff>
    </xdr:to>
    <xdr:sp>
      <xdr:nvSpPr>
        <xdr:cNvPr id="96" name="Line 10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515225" y="4143375"/>
          <a:ext cx="3714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0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 editAs="oneCell">
    <xdr:from>
      <xdr:col>29</xdr:col>
      <xdr:colOff>0</xdr:colOff>
      <xdr:row>18</xdr:row>
      <xdr:rowOff>0</xdr:rowOff>
    </xdr:from>
    <xdr:to>
      <xdr:col>33</xdr:col>
      <xdr:colOff>9525</xdr:colOff>
      <xdr:row>18</xdr:row>
      <xdr:rowOff>0</xdr:rowOff>
    </xdr:to>
    <xdr:sp>
      <xdr:nvSpPr>
        <xdr:cNvPr id="97" name="Line 10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705475" y="2771775"/>
          <a:ext cx="7334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 editAs="oneCell">
    <xdr:from>
      <xdr:col>33</xdr:col>
      <xdr:colOff>9525</xdr:colOff>
      <xdr:row>18</xdr:row>
      <xdr:rowOff>0</xdr:rowOff>
    </xdr:from>
    <xdr:to>
      <xdr:col>37</xdr:col>
      <xdr:colOff>9525</xdr:colOff>
      <xdr:row>18</xdr:row>
      <xdr:rowOff>0</xdr:rowOff>
    </xdr:to>
    <xdr:sp>
      <xdr:nvSpPr>
        <xdr:cNvPr id="98" name="Line 10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6438900" y="2771775"/>
          <a:ext cx="7239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 editAs="oneCell">
    <xdr:from>
      <xdr:col>37</xdr:col>
      <xdr:colOff>9525</xdr:colOff>
      <xdr:row>18</xdr:row>
      <xdr:rowOff>0</xdr:rowOff>
    </xdr:from>
    <xdr:to>
      <xdr:col>41</xdr:col>
      <xdr:colOff>0</xdr:colOff>
      <xdr:row>18</xdr:row>
      <xdr:rowOff>0</xdr:rowOff>
    </xdr:to>
    <xdr:sp>
      <xdr:nvSpPr>
        <xdr:cNvPr id="99" name="Line 10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162800" y="2771775"/>
          <a:ext cx="71437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 editAs="oneCell">
    <xdr:from>
      <xdr:col>42</xdr:col>
      <xdr:colOff>28575</xdr:colOff>
      <xdr:row>30</xdr:row>
      <xdr:rowOff>0</xdr:rowOff>
    </xdr:from>
    <xdr:to>
      <xdr:col>43</xdr:col>
      <xdr:colOff>0</xdr:colOff>
      <xdr:row>31</xdr:row>
      <xdr:rowOff>95250</xdr:rowOff>
    </xdr:to>
    <xdr:sp>
      <xdr:nvSpPr>
        <xdr:cNvPr id="100" name="Line 104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8086725" y="4600575"/>
          <a:ext cx="152400" cy="2476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42</xdr:col>
      <xdr:colOff>28575</xdr:colOff>
      <xdr:row>30</xdr:row>
      <xdr:rowOff>47625</xdr:rowOff>
    </xdr:from>
    <xdr:to>
      <xdr:col>44</xdr:col>
      <xdr:colOff>19050</xdr:colOff>
      <xdr:row>31</xdr:row>
      <xdr:rowOff>95250</xdr:rowOff>
    </xdr:to>
    <xdr:sp>
      <xdr:nvSpPr>
        <xdr:cNvPr id="101" name="Line 105"/>
        <xdr:cNvSpPr>
          <a:spLocks xmlns:a="http://schemas.openxmlformats.org/drawingml/2006/main" noGrp="1"/>
        </xdr:cNvSpPr>
      </xdr:nvSpPr>
      <xdr:spPr>
        <a:xfrm xmlns:a="http://schemas.openxmlformats.org/drawingml/2006/main" flipV="1">
          <a:off x="8086725" y="4648200"/>
          <a:ext cx="361950" cy="2000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42</xdr:col>
      <xdr:colOff>161925</xdr:colOff>
      <xdr:row>30</xdr:row>
      <xdr:rowOff>38100</xdr:rowOff>
    </xdr:from>
    <xdr:to>
      <xdr:col>44</xdr:col>
      <xdr:colOff>9525</xdr:colOff>
      <xdr:row>31</xdr:row>
      <xdr:rowOff>295275</xdr:rowOff>
    </xdr:to>
    <xdr:sp>
      <xdr:nvSpPr>
        <xdr:cNvPr id="102" name="Line 106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8220075" y="4638675"/>
          <a:ext cx="219075" cy="2667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42</xdr:col>
      <xdr:colOff>66675</xdr:colOff>
      <xdr:row>15</xdr:row>
      <xdr:rowOff>0</xdr:rowOff>
    </xdr:from>
    <xdr:to>
      <xdr:col>43</xdr:col>
      <xdr:colOff>9525</xdr:colOff>
      <xdr:row>15</xdr:row>
      <xdr:rowOff>123825</xdr:rowOff>
    </xdr:to>
    <xdr:sp>
      <xdr:nvSpPr>
        <xdr:cNvPr id="103" name="Line 107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8124825" y="2314575"/>
          <a:ext cx="123825" cy="1238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42</xdr:col>
      <xdr:colOff>66675</xdr:colOff>
      <xdr:row>15</xdr:row>
      <xdr:rowOff>123825</xdr:rowOff>
    </xdr:from>
    <xdr:to>
      <xdr:col>44</xdr:col>
      <xdr:colOff>85725</xdr:colOff>
      <xdr:row>15</xdr:row>
      <xdr:rowOff>123825</xdr:rowOff>
    </xdr:to>
    <xdr:sp>
      <xdr:nvSpPr>
        <xdr:cNvPr id="104" name="Line 10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8124825" y="2438400"/>
          <a:ext cx="3905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43</xdr:col>
      <xdr:colOff>19050</xdr:colOff>
      <xdr:row>15</xdr:row>
      <xdr:rowOff>133350</xdr:rowOff>
    </xdr:from>
    <xdr:to>
      <xdr:col>44</xdr:col>
      <xdr:colOff>114300</xdr:colOff>
      <xdr:row>17</xdr:row>
      <xdr:rowOff>0</xdr:rowOff>
    </xdr:to>
    <xdr:sp>
      <xdr:nvSpPr>
        <xdr:cNvPr id="105" name="Line 109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8258175" y="2447925"/>
          <a:ext cx="285750" cy="1714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25</xdr:col>
      <xdr:colOff>104775</xdr:colOff>
      <xdr:row>11</xdr:row>
      <xdr:rowOff>142875</xdr:rowOff>
    </xdr:from>
    <xdr:to>
      <xdr:col>27</xdr:col>
      <xdr:colOff>0</xdr:colOff>
      <xdr:row>12</xdr:row>
      <xdr:rowOff>104775</xdr:rowOff>
    </xdr:to>
    <xdr:sp>
      <xdr:nvSpPr>
        <xdr:cNvPr id="106" name="Line 110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5086350" y="1847850"/>
          <a:ext cx="257175" cy="1143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25</xdr:col>
      <xdr:colOff>95250</xdr:colOff>
      <xdr:row>12</xdr:row>
      <xdr:rowOff>104775</xdr:rowOff>
    </xdr:from>
    <xdr:to>
      <xdr:col>27</xdr:col>
      <xdr:colOff>161925</xdr:colOff>
      <xdr:row>12</xdr:row>
      <xdr:rowOff>104775</xdr:rowOff>
    </xdr:to>
    <xdr:sp>
      <xdr:nvSpPr>
        <xdr:cNvPr id="107" name="Line 11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076825" y="1962150"/>
          <a:ext cx="42862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27</xdr:col>
      <xdr:colOff>9525</xdr:colOff>
      <xdr:row>12</xdr:row>
      <xdr:rowOff>104775</xdr:rowOff>
    </xdr:from>
    <xdr:to>
      <xdr:col>27</xdr:col>
      <xdr:colOff>161925</xdr:colOff>
      <xdr:row>13</xdr:row>
      <xdr:rowOff>142875</xdr:rowOff>
    </xdr:to>
    <xdr:sp>
      <xdr:nvSpPr>
        <xdr:cNvPr id="108" name="Line 112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5353050" y="1962150"/>
          <a:ext cx="152400" cy="1905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25</xdr:col>
      <xdr:colOff>133350</xdr:colOff>
      <xdr:row>26</xdr:row>
      <xdr:rowOff>152400</xdr:rowOff>
    </xdr:from>
    <xdr:to>
      <xdr:col>27</xdr:col>
      <xdr:colOff>0</xdr:colOff>
      <xdr:row>27</xdr:row>
      <xdr:rowOff>95250</xdr:rowOff>
    </xdr:to>
    <xdr:sp>
      <xdr:nvSpPr>
        <xdr:cNvPr id="109" name="Line 113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5114925" y="4143375"/>
          <a:ext cx="228600" cy="952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25</xdr:col>
      <xdr:colOff>142875</xdr:colOff>
      <xdr:row>27</xdr:row>
      <xdr:rowOff>95250</xdr:rowOff>
    </xdr:from>
    <xdr:to>
      <xdr:col>28</xdr:col>
      <xdr:colOff>38100</xdr:colOff>
      <xdr:row>27</xdr:row>
      <xdr:rowOff>95250</xdr:rowOff>
    </xdr:to>
    <xdr:sp>
      <xdr:nvSpPr>
        <xdr:cNvPr id="110" name="Line 11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124450" y="4238625"/>
          <a:ext cx="43815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27</xdr:col>
      <xdr:colOff>9525</xdr:colOff>
      <xdr:row>27</xdr:row>
      <xdr:rowOff>85725</xdr:rowOff>
    </xdr:from>
    <xdr:to>
      <xdr:col>28</xdr:col>
      <xdr:colOff>38100</xdr:colOff>
      <xdr:row>28</xdr:row>
      <xdr:rowOff>152400</xdr:rowOff>
    </xdr:to>
    <xdr:sp>
      <xdr:nvSpPr>
        <xdr:cNvPr id="111" name="Line 115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5353050" y="4229100"/>
          <a:ext cx="209550" cy="2190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2</xdr:col>
      <xdr:colOff>142874</xdr:colOff>
      <xdr:row>30</xdr:row>
      <xdr:rowOff>82827</xdr:rowOff>
    </xdr:from>
    <xdr:to>
      <xdr:col>3</xdr:col>
      <xdr:colOff>41412</xdr:colOff>
      <xdr:row>31</xdr:row>
      <xdr:rowOff>47626</xdr:rowOff>
    </xdr:to>
    <xdr:sp>
      <xdr:nvSpPr>
        <xdr:cNvPr id="112" name="Line 116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540439" y="4605131"/>
          <a:ext cx="97321" cy="113886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xdr:style>
      <x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/>
        </a:p>
      </xdr:txBody>
    </xdr:sp>
    <xdr:clientData/>
  </xdr:twoCellAnchor>
  <xdr:twoCellAnchor editAs="oneCell">
    <xdr:from>
      <xdr:col>3</xdr:col>
      <xdr:colOff>133350</xdr:colOff>
      <xdr:row>25</xdr:row>
      <xdr:rowOff>95250</xdr:rowOff>
    </xdr:from>
    <xdr:to>
      <xdr:col>4</xdr:col>
      <xdr:colOff>47625</xdr:colOff>
      <xdr:row>26</xdr:row>
      <xdr:rowOff>66675</xdr:rowOff>
    </xdr:to>
    <xdr:sp>
      <xdr:nvSpPr>
        <xdr:cNvPr id="113" name="Line 117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733425" y="3448050"/>
          <a:ext cx="114300" cy="123825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xdr:style>
      <x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/>
        </a:p>
      </xdr:txBody>
    </xdr:sp>
    <xdr:clientData/>
  </xdr:twoCellAnchor>
  <xdr:twoCellAnchor editAs="oneCell">
    <xdr:from>
      <xdr:col>2</xdr:col>
      <xdr:colOff>142874</xdr:colOff>
      <xdr:row>6</xdr:row>
      <xdr:rowOff>91109</xdr:rowOff>
    </xdr:from>
    <xdr:to>
      <xdr:col>3</xdr:col>
      <xdr:colOff>49694</xdr:colOff>
      <xdr:row>7</xdr:row>
      <xdr:rowOff>76200</xdr:rowOff>
    </xdr:to>
    <xdr:sp>
      <xdr:nvSpPr>
        <xdr:cNvPr id="114" name="Line 118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540439" y="1035326"/>
          <a:ext cx="105603" cy="134178"/>
        </a:xfrm>
        <a:prstGeom xmlns:a="http://schemas.openxmlformats.org/drawingml/2006/main" prst="line">
          <a:avLst/>
        </a:prstGeom>
      </xdr:spPr>
      <x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xdr:style>
      <x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/>
        </a:p>
      </xdr:txBody>
    </xdr:sp>
    <xdr:clientData/>
  </xdr:twoCellAnchor>
  <xdr:twoCellAnchor editAs="oneCell">
    <xdr:from>
      <xdr:col>12</xdr:col>
      <xdr:colOff>0</xdr:colOff>
      <xdr:row>17</xdr:row>
      <xdr:rowOff>114300</xdr:rowOff>
    </xdr:from>
    <xdr:to>
      <xdr:col>13</xdr:col>
      <xdr:colOff>0</xdr:colOff>
      <xdr:row>17</xdr:row>
      <xdr:rowOff>161925</xdr:rowOff>
    </xdr:to>
    <xdr:sp>
      <xdr:nvSpPr>
        <xdr:cNvPr id="115" name="Line 119"/>
        <xdr:cNvSpPr>
          <a:spLocks xmlns:a="http://schemas.openxmlformats.org/drawingml/2006/main" noGrp="1"/>
        </xdr:cNvSpPr>
      </xdr:nvSpPr>
      <xdr:spPr>
        <a:xfrm xmlns:a="http://schemas.openxmlformats.org/drawingml/2006/main" flipH="1" flipV="1">
          <a:off x="2400300" y="2733675"/>
          <a:ext cx="200025" cy="381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sm" len="lg"/>
        </a:ln>
      </xdr:spPr>
    </xdr:sp>
    <xdr:clientData/>
  </xdr:twoCellAnchor>
  <xdr:twoCellAnchor editAs="oneCell">
    <xdr:from>
      <xdr:col>41</xdr:col>
      <xdr:colOff>9525</xdr:colOff>
      <xdr:row>11</xdr:row>
      <xdr:rowOff>152400</xdr:rowOff>
    </xdr:from>
    <xdr:to>
      <xdr:col>42</xdr:col>
      <xdr:colOff>0</xdr:colOff>
      <xdr:row>13</xdr:row>
      <xdr:rowOff>19050</xdr:rowOff>
    </xdr:to>
    <xdr:sp>
      <xdr:nvSpPr>
        <xdr:cNvPr id="116" name="Line 1155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7886700" y="1857375"/>
          <a:ext cx="171450" cy="1714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sm" len="lg"/>
        </a:ln>
      </xdr:spPr>
    </xdr:sp>
    <xdr:clientData/>
  </xdr:twoCellAnchor>
  <xdr:twoCellAnchor editAs="oneCell">
    <xdr:from>
      <xdr:col>39</xdr:col>
      <xdr:colOff>0</xdr:colOff>
      <xdr:row>22</xdr:row>
      <xdr:rowOff>0</xdr:rowOff>
    </xdr:from>
    <xdr:to>
      <xdr:col>41</xdr:col>
      <xdr:colOff>9525</xdr:colOff>
      <xdr:row>24</xdr:row>
      <xdr:rowOff>66675</xdr:rowOff>
    </xdr:to>
    <xdr:sp>
      <xdr:nvSpPr>
        <xdr:cNvPr id="117" name="Line 1156"/>
        <xdr:cNvSpPr>
          <a:spLocks xmlns:a="http://schemas.openxmlformats.org/drawingml/2006/main" noGrp="1"/>
        </xdr:cNvSpPr>
      </xdr:nvSpPr>
      <xdr:spPr>
        <a:xfrm xmlns:a="http://schemas.openxmlformats.org/drawingml/2006/main" flipH="1">
          <a:off x="7515225" y="3381375"/>
          <a:ext cx="371475" cy="3714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tailEnd type="triangle" w="sm" len="lg"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HERNAN" id="{924814B8-07D8-F234-FE81-64956BC3E3E3}"/>
  <xltc:person displayName="user" id="{E7EF7148-4505-57F2-9DB8-AD93B915E95F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7fa0025077ce45fd" /><Relationship Type="http://schemas.openxmlformats.org/officeDocument/2006/relationships/vmlDrawing" Target="/xl/drawings/vmldrawing.vml" Id="Reeae45d6269f4085" /><Relationship Type="http://schemas.openxmlformats.org/officeDocument/2006/relationships/drawing" Target="/xl/drawings/drawing1.xml" Id="R05c7fcfeae7544b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a6a8e4c3c5e34917" /></Relationships>
</file>

<file path=xl/worksheets/sheet1.xml><?xml version="1.0" encoding="utf-8"?>
<x:worksheet xmlns:x="http://schemas.openxmlformats.org/spreadsheetml/2006/main">
  <x:sheetPr>
    <x:tabColor rgb="FFFF0000"/>
  </x:sheetPr>
  <x:sheetFormatPr baseColWidth="10" defaultRowHeight="12.75"/>
  <x:cols>
    <x:col min="1" max="31" width="2.85546875" style="64" customWidth="1"/>
    <x:col min="32" max="33" width="11.42578125" style="63" customWidth="0"/>
    <x:col min="34" max="34" width="9.28515625" style="63" customWidth="1"/>
    <x:col min="35" max="36" width="11.42578125" style="63" customWidth="0"/>
    <x:col min="37" max="39" width="11.42578125" style="63" hidden="1" customWidth="1"/>
    <x:col min="40" max="40" width="3.42578125" style="63" hidden="1" customWidth="1"/>
    <x:col min="41" max="41" width="6.140625" style="63" hidden="1" customWidth="1"/>
    <x:col min="42" max="42" width="2.85546875" style="63" hidden="1" customWidth="1"/>
    <x:col min="43" max="43" width="7.5703125" style="63" hidden="1" customWidth="1"/>
    <x:col min="44" max="44" width="11.42578125" style="63" customWidth="1"/>
    <x:col min="45" max="49" width="11.42578125" style="63" customWidth="0"/>
    <x:col min="50" max="16384" width="11.42578125" style="64" customWidth="0"/>
  </x:cols>
  <x:sheetData>
    <x:row r="1" ht="11.25" customHeight="1">
      <x:c r="A1" s="704" t="s">
        <x:v>0</x:v>
      </x:c>
      <x:c r="B1" s="705"/>
      <x:c r="C1" s="705"/>
      <x:c r="D1" s="705"/>
      <x:c r="E1" s="705"/>
      <x:c r="F1" s="705"/>
      <x:c r="G1" s="705"/>
      <x:c r="H1" s="705"/>
      <x:c r="I1" s="705"/>
      <x:c r="J1" s="705"/>
      <x:c r="K1" s="705"/>
      <x:c r="L1" s="705"/>
      <x:c r="M1" s="705"/>
      <x:c r="N1" s="705"/>
      <x:c r="O1" s="705"/>
      <x:c r="P1" s="705"/>
      <x:c r="Q1" s="705"/>
      <x:c r="R1" s="705"/>
      <x:c r="S1" s="705"/>
      <x:c r="T1" s="705"/>
      <x:c r="U1" s="705"/>
      <x:c r="V1" s="705"/>
      <x:c r="W1" s="705"/>
      <x:c r="X1" s="705"/>
      <x:c r="Y1" s="705"/>
      <x:c r="Z1" s="705"/>
      <x:c r="AA1" s="705"/>
      <x:c r="AB1" s="705"/>
      <x:c r="AC1" s="705"/>
      <x:c r="AD1" s="705"/>
      <x:c r="AE1" s="413"/>
      <x:c r="AF1" s="62"/>
      <x:c r="AG1" s="62"/>
      <x:c r="AH1" s="62"/>
      <x:c r="AI1" s="62"/>
      <x:c r="AJ1" s="62"/>
      <x:c r="AK1" s="62"/>
    </x:row>
    <x:row r="2" ht="11.25" customHeight="1">
      <x:c r="A2" s="706"/>
      <x:c r="B2" s="707"/>
      <x:c r="C2" s="707"/>
      <x:c r="D2" s="707"/>
      <x:c r="E2" s="707"/>
      <x:c r="F2" s="707"/>
      <x:c r="G2" s="707"/>
      <x:c r="H2" s="707"/>
      <x:c r="I2" s="707"/>
      <x:c r="J2" s="707"/>
      <x:c r="K2" s="707"/>
      <x:c r="L2" s="707"/>
      <x:c r="M2" s="707"/>
      <x:c r="N2" s="707"/>
      <x:c r="O2" s="707"/>
      <x:c r="P2" s="707"/>
      <x:c r="Q2" s="707"/>
      <x:c r="R2" s="707"/>
      <x:c r="S2" s="707"/>
      <x:c r="T2" s="707"/>
      <x:c r="U2" s="707"/>
      <x:c r="V2" s="707"/>
      <x:c r="W2" s="707"/>
      <x:c r="X2" s="707"/>
      <x:c r="Y2" s="707"/>
      <x:c r="Z2" s="707"/>
      <x:c r="AA2" s="707"/>
      <x:c r="AB2" s="707"/>
      <x:c r="AC2" s="707"/>
      <x:c r="AD2" s="707"/>
      <x:c r="AE2" s="414"/>
      <x:c r="AF2" s="62"/>
      <x:c r="AG2" s="62"/>
      <x:c r="AH2" s="62"/>
      <x:c r="AI2" s="62"/>
      <x:c r="AJ2" s="62"/>
      <x:c r="AK2" s="62"/>
    </x:row>
    <x:row r="3" ht="11.25" customHeight="1">
      <x:c r="A3" s="709" t="s">
        <x:v>1</x:v>
      </x:c>
      <x:c r="B3" s="710"/>
      <x:c r="C3" s="710"/>
      <x:c r="D3" s="710"/>
      <x:c r="E3" s="710"/>
      <x:c r="F3" s="710"/>
      <x:c r="G3" s="710"/>
      <x:c r="H3" s="710"/>
      <x:c r="I3" s="710"/>
      <x:c r="J3" s="710"/>
      <x:c r="K3" s="710"/>
      <x:c r="L3" s="710"/>
      <x:c r="M3" s="710"/>
      <x:c r="N3" s="710"/>
      <x:c r="O3" s="710"/>
      <x:c r="P3" s="710"/>
      <x:c r="Q3" s="710"/>
      <x:c r="R3" s="710"/>
      <x:c r="S3" s="710"/>
      <x:c r="T3" s="710"/>
      <x:c r="U3" s="710"/>
      <x:c r="V3" s="710"/>
      <x:c r="W3" s="710"/>
      <x:c r="X3" s="710"/>
      <x:c r="Y3" s="710"/>
      <x:c r="Z3" s="710"/>
      <x:c r="AA3" s="710"/>
      <x:c r="AB3" s="710"/>
      <x:c r="AC3" s="710"/>
      <x:c r="AD3" s="710"/>
      <x:c r="AE3" s="711"/>
      <x:c r="AF3" s="65"/>
      <x:c r="AG3" s="65"/>
      <x:c r="AH3" s="65"/>
      <x:c r="AI3" s="65"/>
      <x:c r="AJ3" s="65"/>
      <x:c r="AK3" s="65"/>
    </x:row>
    <x:row r="4" ht="15" customHeight="1">
      <x:c r="AF4" s="66"/>
      <x:c r="AG4" s="67" t="s">
        <x:v>2</x:v>
      </x:c>
      <x:c r="AH4" s="68"/>
      <x:c r="AI4" s="68"/>
      <x:c r="AJ4" s="68"/>
      <x:c r="AK4" s="68"/>
      <x:c r="AL4" s="416" t="s">
        <x:v>3</x:v>
      </x:c>
      <x:c r="AM4" s="416"/>
      <x:c r="AN4" s="69"/>
      <x:c r="AO4" s="70" t="s">
        <x:v>4</x:v>
      </x:c>
      <x:c r="AP4" s="64"/>
      <x:c r="AQ4" s="71" t="s">
        <x:v>5</x:v>
      </x:c>
    </x:row>
    <x:row r="5" ht="13.5">
      <x:c r="B5" s="77" t="s">
        <x:v>6</x:v>
      </x:c>
      <x:c r="C5" s="78"/>
      <x:c r="D5" s="79"/>
      <x:c r="AG5" s="462" t="s">
        <x:v>7</x:v>
      </x:c>
      <x:c r="AH5" s="463"/>
      <x:c r="AI5" s="478" t="s">
        <x:v>8</x:v>
      </x:c>
      <x:c r="AJ5" s="72" t="s">
        <x:v>9</x:v>
      </x:c>
      <x:c r="AK5" s="73">
        <x:v>3</x:v>
      </x:c>
      <x:c r="AL5" s="417" t="s">
        <x:v>10</x:v>
      </x:c>
      <x:c r="AM5" s="418"/>
      <x:c r="AN5" s="74">
        <x:v>1</x:v>
      </x:c>
      <x:c r="AO5" s="75" t="n">
        <x:f>(42+46)/2</x:f>
        <x:v>44</x:v>
      </x:c>
      <x:c r="AP5" s="64">
        <x:v>1</x:v>
      </x:c>
      <x:c r="AQ5" s="76" t="n">
        <x:f>(1920+2100)/2</x:f>
        <x:v>2010</x:v>
      </x:c>
    </x:row>
    <x:row r="6" ht="12.75" customHeight="1">
      <x:c r="A6" s="83" t="s">
        <x:v>11</x:v>
      </x:c>
      <x:c r="B6" s="83" t="s">
        <x:v>12</x:v>
      </x:c>
      <x:c r="C6" s="84"/>
      <x:c r="D6" s="84"/>
      <x:c r="E6" s="84"/>
      <x:c r="F6" s="84"/>
      <x:c r="G6" s="84"/>
      <x:c r="H6" s="84"/>
      <x:c r="AD6" s="87"/>
      <x:c r="AE6" s="721" t="s">
        <x:v>13</x:v>
      </x:c>
      <x:c r="AG6" s="447" t="s">
        <x:v>14</x:v>
      </x:c>
      <x:c r="AH6" s="448"/>
      <x:c r="AI6" s="492"/>
      <x:c r="AJ6" s="80" t="s">
        <x:v>15</x:v>
      </x:c>
      <x:c r="AK6" s="81"/>
      <x:c r="AL6" s="415" t="s">
        <x:v>16</x:v>
      </x:c>
      <x:c r="AM6" s="415"/>
      <x:c r="AN6" s="82">
        <x:v>2</x:v>
      </x:c>
      <x:c r="AO6" s="76" t="n">
        <x:f>(33+35)/2</x:f>
        <x:v>34</x:v>
      </x:c>
      <x:c r="AP6" s="64">
        <x:v>2</x:v>
      </x:c>
      <x:c r="AQ6" s="76" t="n">
        <x:f>(1840+2100)/2</x:f>
        <x:v>1970</x:v>
      </x:c>
    </x:row>
    <x:row r="7">
      <x:c r="S7" s="708" t="s">
        <x:v>17</x:v>
      </x:c>
      <x:c r="T7" s="708"/>
      <x:c r="AE7" s="721"/>
      <x:c r="AG7" s="447" t="s">
        <x:v>18</x:v>
      </x:c>
      <x:c r="AH7" s="448"/>
      <x:c r="AI7" s="492"/>
      <x:c r="AJ7" s="80" t="s">
        <x:v>19</x:v>
      </x:c>
      <x:c r="AK7" s="88"/>
      <x:c r="AL7" s="415" t="s">
        <x:v>20</x:v>
      </x:c>
      <x:c r="AM7" s="415"/>
      <x:c r="AN7" s="82">
        <x:v>3</x:v>
      </x:c>
      <x:c r="AO7" s="76" t="n">
        <x:f>(25+35)/2</x:f>
        <x:v>30</x:v>
      </x:c>
      <x:c r="AP7" s="64">
        <x:v>3</x:v>
      </x:c>
      <x:c r="AQ7" s="393">
        <x:v>2650</x:v>
      </x:c>
    </x:row>
    <x:row r="8" ht="12.75" customHeight="1">
      <x:c r="B8" s="699" t="s">
        <x:v>21</x:v>
      </x:c>
      <x:c r="C8" s="699"/>
      <x:c r="D8" s="699"/>
      <x:c r="E8" s="619">
        <x:v>2.9</x:v>
      </x:c>
      <x:c r="F8" s="619"/>
      <x:c r="G8" s="619"/>
      <x:c r="H8" s="92" t="s">
        <x:v>22</x:v>
      </x:c>
      <x:c r="I8" s="93" t="str">
        <x:f>IF(E8&gt;=10,"MUY ESBELTO","")</x:f>
      </x:c>
      <x:c r="J8" s="94"/>
      <x:c r="K8" s="87"/>
      <x:c r="L8" s="87"/>
      <x:c r="M8" s="95"/>
      <x:c r="N8" s="85"/>
      <x:c r="O8" s="85"/>
      <x:c r="P8" s="85"/>
      <x:c r="Q8" s="96"/>
      <x:c r="R8" s="87"/>
      <x:c r="S8" s="722" t="n">
        <x:f>+E10</x:f>
        <x:v>0.15</x:v>
      </x:c>
      <x:c r="T8" s="722"/>
      <x:c r="U8" s="85"/>
      <x:c r="V8" s="85"/>
      <x:c r="W8" s="86" t="s">
        <x:v>23</x:v>
      </x:c>
      <x:c r="X8" s="86"/>
      <x:c r="Y8" s="86" t="s">
        <x:v>24</x:v>
      </x:c>
      <x:c r="Z8" s="86" t="s">
        <x:v>25</x:v>
      </x:c>
      <x:c r="AA8" s="86"/>
      <x:c r="AB8" s="86"/>
      <x:c r="AC8" s="85"/>
      <x:c r="AD8" s="87"/>
      <x:c r="AE8" s="721"/>
      <x:c r="AG8" s="89"/>
      <x:c r="AH8" s="90"/>
      <x:c r="AI8" s="50" t="s">
        <x:v>26</x:v>
      </x:c>
      <x:c r="AJ8" s="91" t="s">
        <x:v>27</x:v>
      </x:c>
      <x:c r="AK8" s="88"/>
      <x:c r="AL8" s="415" t="s">
        <x:v>28</x:v>
      </x:c>
      <x:c r="AM8" s="415"/>
      <x:c r="AN8" s="82">
        <x:v>4</x:v>
      </x:c>
      <x:c r="AO8" s="76" t="n">
        <x:f>(40+30)/2</x:f>
        <x:v>35</x:v>
      </x:c>
      <x:c r="AP8" s="64">
        <x:v>4</x:v>
      </x:c>
      <x:c r="AQ8" s="76" t="n">
        <x:f>(1600+2100)/2</x:f>
        <x:v>1850</x:v>
      </x:c>
    </x:row>
    <x:row r="9">
      <x:c r="B9" s="699" t="s">
        <x:v>29</x:v>
      </x:c>
      <x:c r="C9" s="699"/>
      <x:c r="D9" s="699"/>
      <x:c r="E9" s="700">
        <x:v>1</x:v>
      </x:c>
      <x:c r="F9" s="700"/>
      <x:c r="G9" s="700"/>
      <x:c r="H9" s="64" t="s">
        <x:v>22</x:v>
      </x:c>
      <x:c r="I9" s="87"/>
      <x:c r="J9" s="87"/>
      <x:c r="K9" s="87"/>
      <x:c r="L9" s="87"/>
      <x:c r="M9" s="98"/>
      <x:c r="N9" s="87"/>
      <x:c r="Q9" s="99"/>
      <x:c r="R9" s="87"/>
      <x:c r="S9" s="400"/>
      <x:c r="T9" s="410"/>
      <x:c r="U9" s="411"/>
      <x:c r="V9" s="411"/>
      <x:c r="W9" s="411"/>
      <x:c r="X9" s="411"/>
      <x:c r="Y9" s="411"/>
      <x:c r="Z9" s="411"/>
      <x:c r="AA9" s="411"/>
      <x:c r="AB9" s="411"/>
      <x:c r="AC9" s="411"/>
      <x:c r="AD9" s="87"/>
      <x:c r="AE9" s="721"/>
      <x:c r="AG9" s="464" t="s">
        <x:v>30</x:v>
      </x:c>
      <x:c r="AH9" s="97" t="s">
        <x:v>31</x:v>
      </x:c>
      <x:c r="AI9" s="464">
        <x:v>10</x:v>
      </x:c>
      <x:c r="AJ9" s="464">
        <x:v>0.7</x:v>
      </x:c>
      <x:c r="AK9" s="88"/>
      <x:c r="AL9" s="415" t="s">
        <x:v>32</x:v>
      </x:c>
      <x:c r="AM9" s="415"/>
      <x:c r="AN9" s="82">
        <x:v>5</x:v>
      </x:c>
      <x:c r="AO9" s="76" t="n">
        <x:f>(30+35)/2</x:f>
        <x:v>32.5</x:v>
      </x:c>
      <x:c r="AP9" s="64">
        <x:v>5</x:v>
      </x:c>
      <x:c r="AQ9" s="76" t="n">
        <x:f>(1760+1920)/2</x:f>
        <x:v>1840</x:v>
      </x:c>
    </x:row>
    <x:row r="10">
      <x:c r="B10" s="699" t="s">
        <x:v>33</x:v>
      </x:c>
      <x:c r="C10" s="699"/>
      <x:c r="D10" s="699"/>
      <x:c r="E10" s="619">
        <x:v>0.15</x:v>
      </x:c>
      <x:c r="F10" s="619"/>
      <x:c r="G10" s="619"/>
      <x:c r="H10" s="64" t="s">
        <x:v>22</x:v>
      </x:c>
      <x:c r="I10" s="87"/>
      <x:c r="J10" s="87"/>
      <x:c r="K10" s="87"/>
      <x:c r="L10" s="87"/>
      <x:c r="M10" s="98"/>
      <x:c r="N10" s="87"/>
      <x:c r="Q10" s="99"/>
      <x:c r="R10" s="87"/>
      <x:c r="S10" s="401"/>
      <x:c r="T10" s="402"/>
      <x:c r="U10" s="412"/>
      <x:c r="V10" s="412"/>
      <x:c r="W10" s="412"/>
      <x:c r="X10" s="412"/>
      <x:c r="Y10" s="412"/>
      <x:c r="Z10" s="412"/>
      <x:c r="AA10" s="412"/>
      <x:c r="AB10" s="412"/>
      <x:c r="AC10" s="412"/>
      <x:c r="AD10" s="103"/>
      <x:c r="AE10" s="87"/>
      <x:c r="AG10" s="464"/>
      <x:c r="AH10" s="97" t="s">
        <x:v>34</x:v>
      </x:c>
      <x:c r="AI10" s="464"/>
      <x:c r="AJ10" s="464"/>
      <x:c r="AK10" s="88"/>
      <x:c r="AL10" s="415" t="s">
        <x:v>35</x:v>
      </x:c>
      <x:c r="AM10" s="415"/>
      <x:c r="AN10" s="82">
        <x:v>6</x:v>
      </x:c>
      <x:c r="AO10" s="76" t="n">
        <x:f>(27+30)/2</x:f>
        <x:v>28.5</x:v>
      </x:c>
      <x:c r="AP10" s="64">
        <x:v>6</x:v>
      </x:c>
      <x:c r="AQ10" s="76" t="n">
        <x:f>(1600+1920)/2</x:f>
        <x:v>1760</x:v>
      </x:c>
    </x:row>
    <x:row r="11">
      <x:c r="B11" s="106" t="s">
        <x:v>36</x:v>
      </x:c>
      <x:c r="C11" s="107"/>
      <x:c r="D11" s="107"/>
      <x:c r="E11" s="620">
        <x:v>4</x:v>
      </x:c>
      <x:c r="F11" s="621"/>
      <x:c r="G11" s="622"/>
      <x:c r="H11" s="64" t="s">
        <x:v>37</x:v>
      </x:c>
      <x:c r="I11" s="87"/>
      <x:c r="J11" s="87"/>
      <x:c r="K11" s="87"/>
      <x:c r="L11" s="87"/>
      <x:c r="M11" s="98"/>
      <x:c r="N11" s="87"/>
      <x:c r="Q11" s="99"/>
      <x:c r="R11" s="87"/>
      <x:c r="S11" s="697" t="s">
        <x:v>38</x:v>
      </x:c>
      <x:c r="T11" s="698"/>
      <x:c r="U11" s="102"/>
      <x:c r="V11" s="102"/>
      <x:c r="W11" s="102"/>
      <x:c r="X11" s="102"/>
      <x:c r="Y11" s="102"/>
      <x:c r="Z11" s="102"/>
      <x:c r="AA11" s="102"/>
      <x:c r="AB11" s="102"/>
      <x:c r="AC11" s="102"/>
      <x:c r="AD11" s="103"/>
      <x:c r="AE11" s="87"/>
      <x:c r="AF11" s="104"/>
      <x:c r="AG11" s="464"/>
      <x:c r="AH11" s="105" t="s">
        <x:v>39</x:v>
      </x:c>
      <x:c r="AI11" s="465"/>
      <x:c r="AJ11" s="465"/>
      <x:c r="AK11" s="88"/>
      <x:c r="AL11" s="415" t="s">
        <x:v>40</x:v>
      </x:c>
      <x:c r="AM11" s="415"/>
      <x:c r="AN11" s="82">
        <x:v>7</x:v>
      </x:c>
      <x:c r="AO11" s="76" t="n">
        <x:f>(15+30)/2</x:f>
        <x:v>22.5</x:v>
      </x:c>
      <x:c r="AP11" s="64">
        <x:v>7</x:v>
      </x:c>
      <x:c r="AQ11" s="76" t="n">
        <x:f>(1600+1920)/2</x:f>
        <x:v>1760</x:v>
      </x:c>
    </x:row>
    <x:row r="12">
      <x:c r="B12" s="106" t="s">
        <x:v>41</x:v>
      </x:c>
      <x:c r="C12" s="107"/>
      <x:c r="D12" s="107"/>
      <x:c r="E12" s="620">
        <x:v>7.5</x:v>
      </x:c>
      <x:c r="F12" s="621"/>
      <x:c r="G12" s="622"/>
      <x:c r="H12" s="64" t="s">
        <x:v>37</x:v>
      </x:c>
      <x:c r="I12" s="87"/>
      <x:c r="J12" s="87"/>
      <x:c r="K12" s="87"/>
      <x:c r="L12" s="87"/>
      <x:c r="M12" s="98"/>
      <x:c r="N12" s="87"/>
      <x:c r="Q12" s="99"/>
      <x:c r="R12" s="87"/>
      <x:c r="S12" s="407"/>
      <x:c r="T12" s="408"/>
      <x:c r="AD12" s="103"/>
      <x:c r="AE12" s="87"/>
      <x:c r="AF12" s="104"/>
      <x:c r="AG12" s="464"/>
      <x:c r="AH12" s="108" t="s">
        <x:v>31</x:v>
      </x:c>
      <x:c r="AI12" s="477">
        <x:v>6</x:v>
      </x:c>
      <x:c r="AJ12" s="477">
        <x:v>0.7</x:v>
      </x:c>
      <x:c r="AK12" s="88"/>
      <x:c r="AL12" s="415" t="s">
        <x:v>42</x:v>
      </x:c>
      <x:c r="AM12" s="415"/>
      <x:c r="AN12" s="82">
        <x:v>8</x:v>
      </x:c>
      <x:c r="AO12" s="76">
        <x:v>17</x:v>
      </x:c>
      <x:c r="AP12" s="64">
        <x:v>8</x:v>
      </x:c>
      <x:c r="AQ12" s="76" t="n">
        <x:f>(1440+1920)/2</x:f>
        <x:v>1680</x:v>
      </x:c>
    </x:row>
    <x:row r="13">
      <x:c r="I13" s="87"/>
      <x:c r="J13" s="87"/>
      <x:c r="K13" s="87"/>
      <x:c r="L13" s="87"/>
      <x:c r="M13" s="98"/>
      <x:c r="N13" s="87"/>
      <x:c r="Q13" s="99"/>
      <x:c r="R13" s="87"/>
      <x:c r="S13" s="697" t="s">
        <x:v>11</x:v>
      </x:c>
      <x:c r="T13" s="698"/>
      <x:c r="AD13" s="103"/>
      <x:c r="AE13" s="87"/>
      <x:c r="AF13" s="104"/>
      <x:c r="AG13" s="464"/>
      <x:c r="AH13" s="111" t="s">
        <x:v>43</x:v>
      </x:c>
      <x:c r="AI13" s="464"/>
      <x:c r="AJ13" s="464"/>
      <x:c r="AK13" s="88"/>
      <x:c r="AL13" s="415" t="s">
        <x:v>44</x:v>
      </x:c>
      <x:c r="AM13" s="415"/>
      <x:c r="AN13" s="82">
        <x:v>9</x:v>
      </x:c>
      <x:c r="AO13" s="76">
        <x:v>15</x:v>
      </x:c>
      <x:c r="AP13" s="64">
        <x:v>9</x:v>
      </x:c>
      <x:c r="AQ13" s="76">
        <x:v>1500</x:v>
      </x:c>
    </x:row>
    <x:row r="14">
      <x:c r="A14" s="64" t="s">
        <x:v>45</x:v>
      </x:c>
      <x:c r="B14" s="83" t="s">
        <x:v>46</x:v>
      </x:c>
      <x:c r="I14" s="87"/>
      <x:c r="J14" s="87"/>
      <x:c r="K14" s="87"/>
      <x:c r="L14" s="87"/>
      <x:c r="M14" s="98"/>
      <x:c r="N14" s="87"/>
      <x:c r="Q14" s="99"/>
      <x:c r="R14" s="87"/>
      <x:c r="S14" s="407"/>
      <x:c r="T14" s="408"/>
      <x:c r="AD14" s="103"/>
      <x:c r="AE14" s="87"/>
      <x:c r="AF14" s="104"/>
      <x:c r="AG14" s="464"/>
      <x:c r="AH14" s="112" t="s">
        <x:v>47</x:v>
      </x:c>
      <x:c r="AI14" s="465"/>
      <x:c r="AJ14" s="465"/>
      <x:c r="AK14" s="88"/>
      <x:c r="AL14" s="81"/>
      <x:c r="AM14" s="81"/>
    </x:row>
    <x:row r="15">
      <x:c r="I15" s="87"/>
      <x:c r="J15" s="87"/>
      <x:c r="K15" s="87"/>
      <x:c r="L15" s="87"/>
      <x:c r="M15" s="98"/>
      <x:c r="N15" s="87"/>
      <x:c r="Q15" s="99"/>
      <x:c r="R15" s="87"/>
      <x:c r="S15" s="697" t="s">
        <x:v>48</x:v>
      </x:c>
      <x:c r="T15" s="698"/>
      <x:c r="AD15" s="103"/>
      <x:c r="AE15" s="87"/>
      <x:c r="AF15" s="104"/>
      <x:c r="AG15" s="465"/>
      <x:c r="AH15" s="113" t="s">
        <x:v>49</x:v>
      </x:c>
      <x:c r="AI15" s="114">
        <x:v>3</x:v>
      </x:c>
      <x:c r="AJ15" s="115">
        <x:v>0.7</x:v>
      </x:c>
      <x:c r="AK15" s="88"/>
      <x:c r="AL15" s="81"/>
      <x:c r="AM15" s="81"/>
    </x:row>
    <x:row r="16">
      <x:c r="B16" s="723" t="s">
        <x:v>50</x:v>
      </x:c>
      <x:c r="C16" s="723"/>
      <x:c r="D16" s="723"/>
      <x:c r="E16" s="723"/>
      <x:c r="F16" s="752" t="n">
        <x:f>+I16</x:f>
        <x:v>1</x:v>
      </x:c>
      <x:c r="G16" s="524"/>
      <x:c r="H16" s="753"/>
      <x:c r="I16" s="118" t="n">
        <x:f>LOOKUP(AK5,AP5:AQ13)</x:f>
        <x:v>1</x:v>
      </x:c>
      <x:c r="J16" s="87"/>
      <x:c r="K16" s="87"/>
      <x:c r="L16" s="87"/>
      <x:c r="M16" s="98"/>
      <x:c r="N16" s="87"/>
      <x:c r="Q16" s="99"/>
      <x:c r="R16" s="87"/>
      <x:c r="S16" s="407"/>
      <x:c r="T16" s="408"/>
      <x:c r="W16" s="119" t="s">
        <x:v>51</x:v>
      </x:c>
      <x:c r="AD16" s="103"/>
      <x:c r="AE16" s="87"/>
      <x:c r="AF16" s="104"/>
      <x:c r="AG16" s="116" t="s">
        <x:v>52</x:v>
      </x:c>
      <x:c r="AH16" s="116" t="s">
        <x:v>53</x:v>
      </x:c>
      <x:c r="AI16" s="117">
        <x:v>6</x:v>
      </x:c>
      <x:c r="AJ16" s="117">
        <x:v>0.6</x:v>
      </x:c>
      <x:c r="AK16" s="88"/>
      <x:c r="AL16" s="81"/>
      <x:c r="AM16" s="81"/>
    </x:row>
    <x:row r="17">
      <x:c r="B17" s="724" t="s">
        <x:v>54</x:v>
      </x:c>
      <x:c r="C17" s="724"/>
      <x:c r="D17" s="724"/>
      <x:c r="E17" s="724"/>
      <x:c r="F17" s="725" t="n">
        <x:f>+I17</x:f>
        <x:v>1</x:v>
      </x:c>
      <x:c r="G17" s="528"/>
      <x:c r="H17" s="520"/>
      <x:c r="I17" s="391" t="n">
        <x:f>LOOKUP(AK5,AN5:AO13)</x:f>
        <x:v>1</x:v>
      </x:c>
      <x:c r="J17" s="87"/>
      <x:c r="K17" s="87"/>
      <x:c r="L17" s="87"/>
      <x:c r="M17" s="98"/>
      <x:c r="N17" s="419" t="s">
        <x:v>55</x:v>
      </x:c>
      <x:c r="O17" s="420"/>
      <x:c r="P17" s="701" t="n">
        <x:f>+E8</x:f>
        <x:v>2.9</x:v>
      </x:c>
      <x:c r="Q17" s="701"/>
      <x:c r="R17" s="87"/>
      <x:c r="S17" s="697" t="s">
        <x:v>56</x:v>
      </x:c>
      <x:c r="T17" s="698"/>
      <x:c r="U17" s="403"/>
      <x:c r="AD17" s="103"/>
      <x:c r="AE17" s="87"/>
      <x:c r="AF17" s="104"/>
      <x:c r="AG17" s="120" t="s">
        <x:v>57</x:v>
      </x:c>
      <x:c r="AH17" s="120" t="s">
        <x:v>58</x:v>
      </x:c>
      <x:c r="AI17" s="121">
        <x:v>3</x:v>
      </x:c>
      <x:c r="AJ17" s="121">
        <x:v>0.6</x:v>
      </x:c>
      <x:c r="AK17" s="88"/>
      <x:c r="AL17" s="81"/>
      <x:c r="AM17" s="81"/>
    </x:row>
    <x:row r="18">
      <x:c r="B18" s="11" t="s">
        <x:v>26</x:v>
      </x:c>
      <x:c r="C18" s="76"/>
      <x:c r="D18" s="76"/>
      <x:c r="E18" s="76"/>
      <x:c r="F18" s="624">
        <x:v>1.5</x:v>
      </x:c>
      <x:c r="G18" s="624"/>
      <x:c r="H18" s="624"/>
      <x:c r="I18" s="87"/>
      <x:c r="J18" s="87"/>
      <x:c r="K18" s="87"/>
      <x:c r="L18" s="87"/>
      <x:c r="M18" s="98"/>
      <x:c r="N18" s="87"/>
      <x:c r="Q18" s="99"/>
      <x:c r="R18" s="87"/>
      <x:c r="S18" s="407"/>
      <x:c r="T18" s="408"/>
      <x:c r="U18" s="403"/>
      <x:c r="AD18" s="103"/>
      <x:c r="AE18" s="87"/>
      <x:c r="AF18" s="104"/>
      <x:c r="AG18" s="116" t="s">
        <x:v>59</x:v>
      </x:c>
      <x:c r="AH18" s="116" t="s">
        <x:v>53</x:v>
      </x:c>
      <x:c r="AI18" s="117">
        <x:v>3</x:v>
      </x:c>
      <x:c r="AJ18" s="117">
        <x:v>0.6</x:v>
      </x:c>
      <x:c r="AK18" s="88"/>
      <x:c r="AL18" s="81"/>
      <x:c r="AM18" s="81"/>
    </x:row>
    <x:row r="19">
      <x:c r="I19" s="87"/>
      <x:c r="J19" s="87"/>
      <x:c r="K19" s="87"/>
      <x:c r="L19" s="715" t="s">
        <x:v>60</x:v>
      </x:c>
      <x:c r="M19" s="716"/>
      <x:c r="N19" s="422" t="n">
        <x:f>P17+Q58</x:f>
        <x:v>3.5</x:v>
      </x:c>
      <x:c r="O19" s="423"/>
      <x:c r="Q19" s="99"/>
      <x:c r="R19" s="87"/>
      <x:c r="S19" s="697" t="s">
        <x:v>11</x:v>
      </x:c>
      <x:c r="T19" s="698"/>
      <x:c r="U19" s="403"/>
      <x:c r="AD19" s="103"/>
      <x:c r="AE19" s="87"/>
      <x:c r="AF19" s="104"/>
      <x:c r="AG19" s="120" t="s">
        <x:v>61</x:v>
      </x:c>
      <x:c r="AH19" s="120" t="s">
        <x:v>62</x:v>
      </x:c>
      <x:c r="AI19" s="121">
        <x:v>2</x:v>
      </x:c>
      <x:c r="AJ19" s="121">
        <x:v>0.5</x:v>
      </x:c>
      <x:c r="AK19" s="88"/>
      <x:c r="AL19" s="81"/>
      <x:c r="AM19" s="81"/>
    </x:row>
    <x:row r="20">
      <x:c r="A20" s="84" t="s">
        <x:v>63</x:v>
      </x:c>
      <x:c r="B20" s="84" t="s">
        <x:v>64</x:v>
      </x:c>
      <x:c r="C20" s="84"/>
      <x:c r="D20" s="84"/>
      <x:c r="E20" s="84"/>
      <x:c r="F20" s="84"/>
      <x:c r="G20" s="84"/>
      <x:c r="H20" s="84"/>
      <x:c r="I20" s="122"/>
      <x:c r="J20" s="87"/>
      <x:c r="K20" s="87"/>
      <x:c r="L20" s="87"/>
      <x:c r="M20" s="98"/>
      <x:c r="N20" s="87"/>
      <x:c r="Q20" s="99"/>
      <x:c r="R20" s="87"/>
      <x:c r="S20" s="407"/>
      <x:c r="T20" s="408"/>
      <x:c r="U20" s="403"/>
      <x:c r="AD20" s="103"/>
      <x:c r="AE20" s="87"/>
      <x:c r="AF20" s="104"/>
      <x:c r="AG20" s="116" t="s">
        <x:v>59</x:v>
      </x:c>
      <x:c r="AH20" s="116" t="s">
        <x:v>65</x:v>
      </x:c>
      <x:c r="AI20" s="117">
        <x:v>2</x:v>
      </x:c>
      <x:c r="AJ20" s="117">
        <x:v>0.5</x:v>
      </x:c>
      <x:c r="AK20" s="88"/>
      <x:c r="AL20" s="81"/>
      <x:c r="AM20" s="81"/>
    </x:row>
    <x:row r="21">
      <x:c r="I21" s="87"/>
      <x:c r="J21" s="87"/>
      <x:c r="K21" s="87"/>
      <x:c r="L21" s="87"/>
      <x:c r="M21" s="98"/>
      <x:c r="N21" s="87"/>
      <x:c r="Q21" s="99"/>
      <x:c r="R21" s="87"/>
      <x:c r="S21" s="697" t="s">
        <x:v>66</x:v>
      </x:c>
      <x:c r="T21" s="698"/>
      <x:c r="U21" s="403"/>
      <x:c r="AD21" s="103"/>
      <x:c r="AE21" s="87"/>
      <x:c r="AF21" s="104"/>
      <x:c r="AG21" s="123" t="s">
        <x:v>67</x:v>
      </x:c>
      <x:c r="AH21" s="123" t="s">
        <x:v>68</x:v>
      </x:c>
      <x:c r="AI21" s="124">
        <x:v>1</x:v>
      </x:c>
      <x:c r="AJ21" s="124">
        <x:v>0.45</x:v>
      </x:c>
      <x:c r="AK21" s="88"/>
      <x:c r="AL21" s="81"/>
      <x:c r="AM21" s="81"/>
    </x:row>
    <x:row r="22">
      <x:c r="B22" s="482" t="s">
        <x:v>69</x:v>
      </x:c>
      <x:c r="C22" s="482"/>
      <x:c r="D22" s="482"/>
      <x:c r="E22" s="482"/>
      <x:c r="F22" s="731">
        <x:v>210</x:v>
      </x:c>
      <x:c r="G22" s="731"/>
      <x:c r="H22" s="731"/>
      <x:c r="I22" s="87"/>
      <x:c r="J22" s="87"/>
      <x:c r="K22" s="87"/>
      <x:c r="L22" s="87"/>
      <x:c r="M22" s="98"/>
      <x:c r="N22" s="87"/>
      <x:c r="Q22" s="99"/>
      <x:c r="R22" s="87"/>
      <x:c r="S22" s="407"/>
      <x:c r="T22" s="408"/>
      <x:c r="U22" s="403"/>
      <x:c r="AD22" s="103"/>
      <x:c r="AE22" s="87"/>
      <x:c r="AF22" s="104"/>
      <x:c r="AG22" s="120" t="s">
        <x:v>70</x:v>
      </x:c>
      <x:c r="AH22" s="120" t="s">
        <x:v>62</x:v>
      </x:c>
      <x:c r="AI22" s="121">
        <x:v>0.5</x:v>
      </x:c>
      <x:c r="AJ22" s="121">
        <x:v>0.45</x:v>
      </x:c>
      <x:c r="AK22" s="88"/>
      <x:c r="AL22" s="81"/>
      <x:c r="AM22" s="81"/>
    </x:row>
    <x:row r="23">
      <x:c r="B23" s="482" t="s">
        <x:v>71</x:v>
      </x:c>
      <x:c r="C23" s="482"/>
      <x:c r="D23" s="482"/>
      <x:c r="E23" s="482"/>
      <x:c r="F23" s="732">
        <x:v>4200</x:v>
      </x:c>
      <x:c r="G23" s="732"/>
      <x:c r="H23" s="732"/>
      <x:c r="I23" s="87"/>
      <x:c r="J23" s="87"/>
      <x:c r="K23" s="87"/>
      <x:c r="L23" s="87"/>
      <x:c r="M23" s="98"/>
      <x:c r="N23" s="87"/>
      <x:c r="Q23" s="99"/>
      <x:c r="R23" s="87"/>
      <x:c r="S23" s="697" t="s">
        <x:v>66</x:v>
      </x:c>
      <x:c r="T23" s="698"/>
      <x:c r="U23" s="403"/>
      <x:c r="AD23" s="103"/>
      <x:c r="AE23" s="87"/>
      <x:c r="AF23" s="104"/>
      <x:c r="AG23" s="88"/>
      <x:c r="AH23" s="88"/>
      <x:c r="AI23" s="88"/>
      <x:c r="AJ23" s="88"/>
      <x:c r="AK23" s="88"/>
      <x:c r="AL23" s="81"/>
      <x:c r="AM23" s="81"/>
    </x:row>
    <x:row r="24" ht="13.5">
      <x:c r="I24" s="87"/>
      <x:c r="J24" s="87"/>
      <x:c r="K24" s="95"/>
      <x:c r="L24" s="85"/>
      <x:c r="M24" s="98"/>
      <x:c r="N24" s="87"/>
      <x:c r="Q24" s="99"/>
      <x:c r="R24" s="87"/>
      <x:c r="S24" s="407"/>
      <x:c r="T24" s="408"/>
      <x:c r="U24" s="403"/>
      <x:c r="AD24" s="103"/>
      <x:c r="AE24" s="87"/>
      <x:c r="AF24" s="104"/>
      <x:c r="AG24" s="67" t="s">
        <x:v>72</x:v>
      </x:c>
      <x:c r="AH24" s="88"/>
      <x:c r="AI24" s="88"/>
      <x:c r="AJ24" s="88"/>
      <x:c r="AK24" s="88"/>
      <x:c r="AL24" s="81"/>
      <x:c r="AM24" s="81"/>
    </x:row>
    <x:row r="25" ht="12.75" customHeight="1">
      <x:c r="A25" s="84" t="s">
        <x:v>73</x:v>
      </x:c>
      <x:c r="B25" s="84" t="s">
        <x:v>74</x:v>
      </x:c>
      <x:c r="C25" s="84"/>
      <x:c r="D25" s="84"/>
      <x:c r="E25" s="84"/>
      <x:c r="F25" s="84"/>
      <x:c r="G25" s="84"/>
      <x:c r="H25" s="84"/>
      <x:c r="I25" s="122"/>
      <x:c r="J25" s="87"/>
      <x:c r="K25" s="98"/>
      <x:c r="L25" s="87"/>
      <x:c r="M25" s="125"/>
      <x:c r="N25" s="126"/>
      <x:c r="O25" s="127"/>
      <x:c r="P25" s="127"/>
      <x:c r="Q25" s="128"/>
      <x:c r="R25" s="126"/>
      <x:c r="S25" s="697" t="s">
        <x:v>11</x:v>
      </x:c>
      <x:c r="T25" s="698"/>
      <x:c r="U25" s="403"/>
      <x:c r="AD25" s="103"/>
      <x:c r="AE25" s="87"/>
      <x:c r="AF25" s="104"/>
      <x:c r="AG25" s="468" t="s">
        <x:v>75</x:v>
      </x:c>
      <x:c r="AH25" s="469"/>
      <x:c r="AI25" s="478" t="s">
        <x:v>76</x:v>
      </x:c>
      <x:c r="AJ25" s="483" t="s">
        <x:v>4</x:v>
      </x:c>
      <x:c r="AK25" s="81"/>
      <x:c r="AL25" s="81"/>
      <x:c r="AM25" s="81"/>
    </x:row>
    <x:row r="26" ht="13.5">
      <x:c r="I26" s="87"/>
      <x:c r="J26" s="87"/>
      <x:c r="K26" s="98"/>
      <x:c r="L26" s="87"/>
      <x:c r="M26" s="98"/>
      <x:c r="N26" s="87"/>
      <x:c r="Q26" s="99"/>
      <x:c r="R26" s="87"/>
      <x:c r="S26" s="401"/>
      <x:c r="T26" s="402"/>
      <x:c r="U26" s="403"/>
      <x:c r="AD26" s="103"/>
      <x:c r="AE26" s="87"/>
      <x:c r="AF26" s="104"/>
      <x:c r="AG26" s="470"/>
      <x:c r="AH26" s="471"/>
      <x:c r="AI26" s="479"/>
      <x:c r="AJ26" s="484"/>
    </x:row>
    <x:row r="27">
      <x:c r="B27" s="718" t="s">
        <x:v>77</x:v>
      </x:c>
      <x:c r="C27" s="718"/>
      <x:c r="D27" s="718"/>
      <x:c r="E27" s="129" t="s">
        <x:v>78</x:v>
      </x:c>
      <x:c r="F27" s="717">
        <x:v>1.75</x:v>
      </x:c>
      <x:c r="G27" s="717"/>
      <x:c r="I27" s="87"/>
      <x:c r="J27" s="87"/>
      <x:c r="K27" s="98"/>
      <x:c r="L27" s="87"/>
      <x:c r="M27" s="98"/>
      <x:c r="N27" s="87"/>
      <x:c r="P27" s="130" t="s">
        <x:v>79</x:v>
      </x:c>
      <x:c r="Q27" s="99"/>
      <x:c r="R27" s="87"/>
      <x:c r="S27" s="401"/>
      <x:c r="T27" s="409"/>
      <x:c r="U27" s="409"/>
      <x:c r="Z27" s="130" t="s">
        <x:v>80</x:v>
      </x:c>
      <x:c r="AA27" s="131"/>
      <x:c r="AD27" s="103"/>
      <x:c r="AE27" s="87"/>
      <x:c r="AF27" s="104"/>
      <x:c r="AG27" s="466" t="s">
        <x:v>81</x:v>
      </x:c>
      <x:c r="AH27" s="467"/>
      <x:c r="AI27" s="120" t="s">
        <x:v>82</x:v>
      </x:c>
      <x:c r="AJ27" s="121" t="s">
        <x:v>83</x:v>
      </x:c>
    </x:row>
    <x:row r="28">
      <x:c r="B28" s="718" t="s">
        <x:v>84</x:v>
      </x:c>
      <x:c r="C28" s="718"/>
      <x:c r="D28" s="718"/>
      <x:c r="E28" s="129" t="s">
        <x:v>78</x:v>
      </x:c>
      <x:c r="F28" s="717">
        <x:v>1.25</x:v>
      </x:c>
      <x:c r="G28" s="717"/>
      <x:c r="I28" s="133"/>
      <x:c r="J28" s="702" t="s">
        <x:v>85</x:v>
      </x:c>
      <x:c r="K28" s="703"/>
      <x:c r="L28" s="729" t="n">
        <x:f>+E9</x:f>
        <x:v>1</x:v>
      </x:c>
      <x:c r="M28" s="730"/>
      <x:c r="N28" s="87"/>
      <x:c r="P28" s="85"/>
      <x:c r="Q28" s="134" t="s">
        <x:v>86</x:v>
      </x:c>
      <x:c r="R28" s="135"/>
      <x:c r="S28" s="719" t="s">
        <x:v>87</x:v>
      </x:c>
      <x:c r="T28" s="720"/>
      <x:c r="U28" s="720"/>
      <x:c r="V28" s="136"/>
      <x:c r="W28" s="136"/>
      <x:c r="X28" s="136"/>
      <x:c r="Y28" s="137" t="s">
        <x:v>88</x:v>
      </x:c>
      <x:c r="Z28" s="85"/>
      <x:c r="AA28" s="85"/>
      <x:c r="AB28" s="85"/>
      <x:c r="AC28" s="85"/>
      <x:c r="AD28" s="103"/>
      <x:c r="AE28" s="87"/>
      <x:c r="AF28" s="104"/>
      <x:c r="AG28" s="473" t="s">
        <x:v>89</x:v>
      </x:c>
      <x:c r="AH28" s="474"/>
      <x:c r="AI28" s="132" t="s">
        <x:v>90</x:v>
      </x:c>
      <x:c r="AJ28" s="115" t="s">
        <x:v>91</x:v>
      </x:c>
    </x:row>
    <x:row r="29">
      <x:c r="I29" s="87"/>
      <x:c r="J29" s="87"/>
      <x:c r="K29" s="98"/>
      <x:c r="L29" s="87"/>
      <x:c r="M29" s="98"/>
      <x:c r="N29" s="87"/>
      <x:c r="P29" s="400"/>
      <x:c r="Q29" s="401"/>
      <x:c r="R29" s="402"/>
      <x:c r="S29" s="403"/>
      <x:c r="T29" s="403"/>
      <x:c r="U29" s="403"/>
      <x:c r="V29" s="403"/>
      <x:c r="W29" s="403"/>
      <x:c r="X29" s="403"/>
      <x:c r="Y29" s="403"/>
      <x:c r="Z29" s="403"/>
      <x:c r="AA29" s="403"/>
      <x:c r="AB29" s="403"/>
      <x:c r="AC29" s="403"/>
      <x:c r="AD29" s="99"/>
      <x:c r="AF29" s="104"/>
      <x:c r="AG29" s="475" t="s">
        <x:v>92</x:v>
      </x:c>
      <x:c r="AH29" s="476"/>
      <x:c r="AI29" s="132" t="s">
        <x:v>82</x:v>
      </x:c>
      <x:c r="AJ29" s="115" t="s">
        <x:v>83</x:v>
      </x:c>
    </x:row>
    <x:row r="30">
      <x:c r="A30" s="84" t="s">
        <x:v>93</x:v>
      </x:c>
      <x:c r="B30" s="84" t="s">
        <x:v>94</x:v>
      </x:c>
      <x:c r="C30" s="84"/>
      <x:c r="D30" s="84"/>
      <x:c r="E30" s="84"/>
      <x:c r="F30" s="84"/>
      <x:c r="I30" s="87"/>
      <x:c r="J30" s="87"/>
      <x:c r="K30" s="98"/>
      <x:c r="L30" s="87"/>
      <x:c r="M30" s="98"/>
      <x:c r="N30" s="139"/>
      <x:c r="O30" s="140"/>
      <x:c r="P30" s="401"/>
      <x:c r="Q30" s="401"/>
      <x:c r="R30" s="402"/>
      <x:c r="S30" s="402"/>
      <x:c r="T30" s="402"/>
      <x:c r="U30" s="404" t="s">
        <x:v>95</x:v>
      </x:c>
      <x:c r="V30" s="402"/>
      <x:c r="W30" s="402"/>
      <x:c r="X30" s="402"/>
      <x:c r="Y30" s="402"/>
      <x:c r="Z30" s="402"/>
      <x:c r="AA30" s="402"/>
      <x:c r="AB30" s="402"/>
      <x:c r="AC30" s="402"/>
      <x:c r="AD30" s="713" t="s">
        <x:v>96</x:v>
      </x:c>
      <x:c r="AE30" s="714"/>
      <x:c r="AG30" s="480" t="s">
        <x:v>97</x:v>
      </x:c>
      <x:c r="AH30" s="481"/>
      <x:c r="AI30" s="132" t="s">
        <x:v>90</x:v>
      </x:c>
      <x:c r="AJ30" s="138" t="s">
        <x:v>98</x:v>
      </x:c>
    </x:row>
    <x:row r="31">
      <x:c r="I31" s="87"/>
      <x:c r="J31" s="87"/>
      <x:c r="K31" s="95"/>
      <x:c r="L31" s="85"/>
      <x:c r="M31" s="95"/>
      <x:c r="N31" s="85"/>
      <x:c r="P31" s="405"/>
      <x:c r="Q31" s="406"/>
      <x:c r="R31" s="406"/>
      <x:c r="S31" s="406"/>
      <x:c r="T31" s="406"/>
      <x:c r="U31" s="406"/>
      <x:c r="V31" s="406"/>
      <x:c r="W31" s="406"/>
      <x:c r="X31" s="406"/>
      <x:c r="Y31" s="406"/>
      <x:c r="Z31" s="406"/>
      <x:c r="AA31" s="406"/>
      <x:c r="AB31" s="406"/>
      <x:c r="AC31" s="406"/>
      <x:c r="AD31" s="99"/>
      <x:c r="AG31" s="473" t="s">
        <x:v>99</x:v>
      </x:c>
      <x:c r="AH31" s="474"/>
      <x:c r="AI31" s="132" t="s">
        <x:v>82</x:v>
      </x:c>
      <x:c r="AJ31" s="115" t="s">
        <x:v>100</x:v>
      </x:c>
    </x:row>
    <x:row r="32">
      <x:c r="B32" s="623" t="s">
        <x:v>101</x:v>
      </x:c>
      <x:c r="C32" s="623"/>
      <x:c r="D32" s="623"/>
      <x:c r="E32" s="623"/>
      <x:c r="F32" s="624">
        <x:v>0.5</x:v>
      </x:c>
      <x:c r="G32" s="624"/>
      <x:c r="H32" s="624"/>
      <x:c r="I32" s="87" t="s">
        <x:v>102</x:v>
      </x:c>
      <x:c r="J32" s="87"/>
      <x:c r="K32" s="98"/>
      <x:c r="L32" s="87"/>
      <x:c r="M32" s="98"/>
      <x:c r="N32" s="87"/>
      <x:c r="O32" s="127"/>
      <x:c r="P32" s="127"/>
      <x:c r="Q32" s="127"/>
      <x:c r="R32" s="127"/>
      <x:c r="S32" s="127"/>
      <x:c r="T32" s="127"/>
      <x:c r="U32" s="127"/>
      <x:c r="V32" s="127"/>
      <x:c r="W32" s="127"/>
      <x:c r="X32" s="127"/>
      <x:c r="Y32" s="127"/>
      <x:c r="Z32" s="127"/>
      <x:c r="AA32" s="127"/>
      <x:c r="AB32" s="127"/>
      <x:c r="AC32" s="127"/>
      <x:c r="AD32" s="127"/>
      <x:c r="AG32" s="485" t="s">
        <x:v>103</x:v>
      </x:c>
      <x:c r="AH32" s="486"/>
      <x:c r="AI32" s="132" t="s">
        <x:v>90</x:v>
      </x:c>
      <x:c r="AJ32" s="138" t="s">
        <x:v>98</x:v>
      </x:c>
    </x:row>
    <x:row r="33">
      <x:c r="B33" s="87"/>
      <x:c r="C33" s="141"/>
      <x:c r="D33" s="141"/>
      <x:c r="E33" s="141"/>
      <x:c r="F33" s="87"/>
      <x:c r="G33" s="87"/>
      <x:c r="H33" s="87"/>
      <x:c r="V33" s="712" t="s">
        <x:v>45</x:v>
      </x:c>
      <x:c r="W33" s="712"/>
      <x:c r="AG33" s="487"/>
      <x:c r="AH33" s="488"/>
      <x:c r="AI33" s="132" t="s">
        <x:v>82</x:v>
      </x:c>
      <x:c r="AJ33" s="138" t="s">
        <x:v>104</x:v>
      </x:c>
    </x:row>
    <x:row r="34">
      <x:c r="AG34" s="475" t="s">
        <x:v>105</x:v>
      </x:c>
      <x:c r="AH34" s="476"/>
      <x:c r="AI34" s="143" t="s">
        <x:v>106</x:v>
      </x:c>
      <x:c r="AJ34" s="138" t="s">
        <x:v>107</x:v>
      </x:c>
    </x:row>
    <x:row r="35">
      <x:c r="A35" s="131" t="s">
        <x:v>108</x:v>
      </x:c>
      <x:c r="B35" s="144" t="s">
        <x:v>109</x:v>
      </x:c>
      <x:c r="C35" s="131"/>
      <x:c r="D35" s="131"/>
      <x:c r="E35" s="131"/>
      <x:c r="F35" s="131"/>
      <x:c r="G35" s="131"/>
      <x:c r="H35" s="131"/>
      <x:c r="I35" s="131"/>
      <x:c r="J35" s="131"/>
      <x:c r="K35" s="131"/>
      <x:c r="L35" s="131"/>
      <x:c r="M35" s="131"/>
      <x:c r="AG35" s="475" t="s">
        <x:v>42</x:v>
      </x:c>
      <x:c r="AH35" s="476"/>
      <x:c r="AI35" s="143" t="s">
        <x:v>106</x:v>
      </x:c>
      <x:c r="AJ35" s="138" t="s">
        <x:v>110</x:v>
      </x:c>
    </x:row>
    <x:row r="36" ht="13.5">
      <x:c r="AG36" s="480" t="s">
        <x:v>111</x:v>
      </x:c>
      <x:c r="AH36" s="481"/>
      <x:c r="AI36" s="145" t="s">
        <x:v>106</x:v>
      </x:c>
      <x:c r="AJ36" s="146" t="s">
        <x:v>112</x:v>
      </x:c>
    </x:row>
    <x:row r="37" ht="12.75" customHeight="1">
      <x:c r="B37" s="142" t="s">
        <x:v>113</x:v>
      </x:c>
      <x:c r="C37" s="150" t="s">
        <x:v>114</x:v>
      </x:c>
      <x:c r="D37" s="498">
        <x:v>20</x:v>
      </x:c>
      <x:c r="E37" s="498"/>
      <x:c r="F37" s="151" t="s">
        <x:v>113</x:v>
      </x:c>
      <x:c r="G37" s="498">
        <x:v>30</x:v>
      </x:c>
      <x:c r="H37" s="498"/>
      <x:c r="I37" s="562" t="s">
        <x:v>115</x:v>
      </x:c>
      <x:c r="J37" s="562"/>
      <x:c r="K37" s="562"/>
      <x:c r="L37" s="733" t="s">
        <x:v>116</x:v>
      </x:c>
      <x:c r="M37" s="733"/>
      <x:c r="N37" s="733"/>
      <x:c r="O37" s="733"/>
      <x:c r="P37" s="92" t="s">
        <x:v>114</x:v>
      </x:c>
      <x:c r="Q37" s="726">
        <x:v>0.15</x:v>
      </x:c>
      <x:c r="R37" s="727"/>
      <x:c r="S37" s="728"/>
      <x:c r="T37" s="88" t="s">
        <x:v>22</x:v>
      </x:c>
      <x:c r="AG37" s="496" t="s">
        <x:v>3</x:v>
      </x:c>
      <x:c r="AH37" s="497"/>
      <x:c r="AI37" s="147" t="s">
        <x:v>50</x:v>
      </x:c>
      <x:c r="AJ37" s="148" t="s">
        <x:v>4</x:v>
      </x:c>
      <x:c r="AK37" s="149"/>
      <x:c r="AL37" s="149"/>
    </x:row>
    <x:row r="38" ht="12.75" customHeight="1">
      <x:c r="B38" s="150"/>
      <x:c r="C38" s="150"/>
      <x:c r="D38" s="92"/>
      <x:c r="E38" s="92"/>
      <x:c r="F38" s="92"/>
      <x:c r="G38" s="92"/>
      <x:c r="H38" s="92"/>
      <x:c r="I38" s="92"/>
      <x:c r="J38" s="92"/>
      <x:c r="K38" s="92"/>
      <x:c r="L38" s="92"/>
      <x:c r="M38" s="92"/>
      <x:c r="N38" s="92"/>
      <x:c r="O38" s="92"/>
      <x:c r="P38" s="92"/>
      <x:c r="Q38" s="92"/>
      <x:c r="R38" s="92"/>
      <x:c r="S38" s="92"/>
      <x:c r="T38" s="88"/>
      <x:c r="AG38" s="495" t="s">
        <x:v>44</x:v>
      </x:c>
      <x:c r="AH38" s="495"/>
      <x:c r="AI38" s="120" t="s">
        <x:v>117</x:v>
      </x:c>
      <x:c r="AJ38" s="153" t="s">
        <x:v>118</x:v>
      </x:c>
    </x:row>
    <x:row r="39">
      <x:c r="B39" s="142" t="s">
        <x:v>119</x:v>
      </x:c>
      <x:c r="C39" s="150" t="s">
        <x:v>114</x:v>
      </x:c>
      <x:c r="D39" s="588" t="s">
        <x:v>120</x:v>
      </x:c>
      <x:c r="E39" s="588"/>
      <x:c r="F39" s="430" t="s">
        <x:v>113</x:v>
      </x:c>
      <x:c r="G39" s="430"/>
      <x:c r="H39" s="430" t="s">
        <x:v>120</x:v>
      </x:c>
      <x:c r="I39" s="430"/>
      <x:c r="J39" s="92"/>
      <x:c r="K39" s="92"/>
      <x:c r="L39" s="92"/>
      <x:c r="M39" s="92"/>
      <x:c r="N39" s="92"/>
      <x:c r="O39" s="92"/>
      <x:c r="P39" s="92"/>
      <x:c r="Q39" s="92"/>
      <x:c r="R39" s="92"/>
      <x:c r="S39" s="92"/>
      <x:c r="T39" s="88"/>
      <x:c r="AG39" s="482" t="s">
        <x:v>121</x:v>
      </x:c>
      <x:c r="AH39" s="482"/>
      <x:c r="AI39" s="132" t="s">
        <x:v>122</x:v>
      </x:c>
      <x:c r="AJ39" s="154" t="s">
        <x:v>123</x:v>
      </x:c>
    </x:row>
    <x:row r="40">
      <x:c r="B40" s="150"/>
      <x:c r="C40" s="150"/>
      <x:c r="D40" s="587">
        <x:v>12</x:v>
      </x:c>
      <x:c r="E40" s="587"/>
      <x:c r="F40" s="430"/>
      <x:c r="G40" s="430"/>
      <x:c r="H40" s="430">
        <x:v>10</x:v>
      </x:c>
      <x:c r="I40" s="430"/>
      <x:c r="J40" s="92"/>
      <x:c r="K40" s="92"/>
      <x:c r="L40" s="92"/>
      <x:c r="M40" s="92"/>
      <x:c r="N40" s="92"/>
      <x:c r="O40" s="92"/>
      <x:c r="P40" s="92"/>
      <x:c r="Q40" s="92"/>
      <x:c r="R40" s="92"/>
      <x:c r="S40" s="92"/>
      <x:c r="T40" s="88"/>
      <x:c r="AG40" s="482" t="s">
        <x:v>124</x:v>
      </x:c>
      <x:c r="AH40" s="482"/>
      <x:c r="AI40" s="132" t="s">
        <x:v>122</x:v>
      </x:c>
      <x:c r="AJ40" s="154" t="s">
        <x:v>125</x:v>
      </x:c>
    </x:row>
    <x:row r="41">
      <x:c r="B41" s="150"/>
      <x:c r="C41" s="150"/>
      <x:c r="T41" s="88"/>
      <x:c r="AG41" s="482" t="s">
        <x:v>32</x:v>
      </x:c>
      <x:c r="AH41" s="482"/>
      <x:c r="AI41" s="132" t="s">
        <x:v>126</x:v>
      </x:c>
      <x:c r="AJ41" s="154" t="s">
        <x:v>127</x:v>
      </x:c>
    </x:row>
    <x:row r="42">
      <x:c r="B42" s="150"/>
      <x:c r="C42" s="150" t="s">
        <x:v>119</x:v>
      </x:c>
      <x:c r="D42" s="64" t="s">
        <x:v>114</x:v>
      </x:c>
      <x:c r="E42" s="734" t="n">
        <x:f>+N19</x:f>
        <x:v>3.5</x:v>
      </x:c>
      <x:c r="F42" s="667"/>
      <x:c r="G42" s="525" t="s">
        <x:v>128</x:v>
      </x:c>
      <x:c r="H42" s="525"/>
      <x:c r="I42" s="734" t="n">
        <x:f>+N19</x:f>
        <x:v>3.5</x:v>
      </x:c>
      <x:c r="J42" s="734"/>
      <x:c r="T42" s="88"/>
      <x:c r="AG42" s="482" t="s">
        <x:v>28</x:v>
      </x:c>
      <x:c r="AH42" s="482"/>
      <x:c r="AI42" s="132" t="s">
        <x:v>129</x:v>
      </x:c>
      <x:c r="AJ42" s="154" t="s">
        <x:v>130</x:v>
      </x:c>
    </x:row>
    <x:row r="43">
      <x:c r="B43" s="150"/>
      <x:c r="C43" s="150"/>
      <x:c r="E43" s="525" t="n">
        <x:f>+D40</x:f>
        <x:v>12</x:v>
      </x:c>
      <x:c r="F43" s="525"/>
      <x:c r="G43" s="525"/>
      <x:c r="H43" s="525"/>
      <x:c r="I43" s="525" t="n">
        <x:f>+H40</x:f>
        <x:v>10</x:v>
      </x:c>
      <x:c r="J43" s="525"/>
      <x:c r="T43" s="88"/>
      <x:c r="AG43" s="482" t="s">
        <x:v>20</x:v>
      </x:c>
      <x:c r="AH43" s="482"/>
      <x:c r="AI43" s="132" t="s">
        <x:v>131</x:v>
      </x:c>
      <x:c r="AJ43" s="154" t="s">
        <x:v>132</x:v>
      </x:c>
    </x:row>
    <x:row r="44">
      <x:c r="A44" s="92"/>
      <x:c r="B44" s="151"/>
      <x:c r="C44" s="151"/>
      <x:c r="D44" s="92"/>
      <x:c r="E44" s="92"/>
      <x:c r="F44" s="92"/>
      <x:c r="G44" s="92"/>
      <x:c r="H44" s="92"/>
      <x:c r="I44" s="92"/>
      <x:c r="J44" s="92"/>
      <x:c r="K44" s="92"/>
      <x:c r="L44" s="92"/>
      <x:c r="M44" s="92"/>
      <x:c r="N44" s="92"/>
      <x:c r="O44" s="92"/>
      <x:c r="P44" s="92"/>
      <x:c r="Q44" s="93" t="str">
        <x:f>IF(I45&lt;Q45,"MUY ALTO","")</x:f>
      </x:c>
      <x:c r="R44" s="92"/>
      <x:c r="S44" s="92"/>
      <x:c r="T44" s="88"/>
      <x:c r="U44" s="92"/>
      <x:c r="V44" s="92"/>
      <x:c r="W44" s="92"/>
      <x:c r="X44" s="92"/>
      <x:c r="Y44" s="92"/>
      <x:c r="Z44" s="92"/>
      <x:c r="AA44" s="92"/>
      <x:c r="AB44" s="92"/>
      <x:c r="AC44" s="92"/>
      <x:c r="AD44" s="92"/>
      <x:c r="AE44" s="92"/>
      <x:c r="AG44" s="482" t="s">
        <x:v>133</x:v>
      </x:c>
      <x:c r="AH44" s="482"/>
      <x:c r="AI44" s="132" t="s">
        <x:v>134</x:v>
      </x:c>
      <x:c r="AJ44" s="154" t="s">
        <x:v>135</x:v>
      </x:c>
    </x:row>
    <x:row r="45" s="92" customFormat="1" ht="12">
      <x:c r="B45" s="151"/>
      <x:c r="C45" s="160" t="s">
        <x:v>119</x:v>
      </x:c>
      <x:c r="D45" s="92" t="s">
        <x:v>114</x:v>
      </x:c>
      <x:c r="E45" s="739" t="n">
        <x:f>E42/E43</x:f>
        <x:v>0.2916666666666667</x:v>
      </x:c>
      <x:c r="F45" s="739"/>
      <x:c r="G45" s="740" t="s">
        <x:v>128</x:v>
      </x:c>
      <x:c r="H45" s="740"/>
      <x:c r="I45" s="740" t="n">
        <x:f>I42/I43</x:f>
        <x:v>0.35</x:v>
      </x:c>
      <x:c r="J45" s="740"/>
      <x:c r="K45" s="498" t="s">
        <x:v>115</x:v>
      </x:c>
      <x:c r="L45" s="498"/>
      <x:c r="M45" s="505" t="s">
        <x:v>116</x:v>
      </x:c>
      <x:c r="N45" s="505"/>
      <x:c r="O45" s="505"/>
      <x:c r="P45" s="92" t="s">
        <x:v>114</x:v>
      </x:c>
      <x:c r="Q45" s="735">
        <x:v>0.3</x:v>
      </x:c>
      <x:c r="R45" s="736"/>
      <x:c r="S45" s="737"/>
      <x:c r="T45" s="88" t="s">
        <x:v>22</x:v>
      </x:c>
      <x:c r="W45" s="760" t="n">
        <x:f>Q45/2</x:f>
        <x:v>0.15</x:v>
      </x:c>
      <x:c r="X45" s="760"/>
      <x:c r="AF45" s="158"/>
      <x:c r="AG45" s="482" t="s">
        <x:v>136</x:v>
      </x:c>
      <x:c r="AH45" s="482"/>
      <x:c r="AI45" s="159" t="s">
        <x:v>131</x:v>
      </x:c>
      <x:c r="AJ45" s="154" t="s">
        <x:v>137</x:v>
      </x:c>
      <x:c r="AK45" s="158"/>
      <x:c r="AL45" s="158"/>
      <x:c r="AM45" s="158"/>
      <x:c r="AN45" s="158"/>
      <x:c r="AO45" s="158"/>
      <x:c r="AP45" s="158"/>
      <x:c r="AQ45" s="158"/>
      <x:c r="AR45" s="158"/>
      <x:c r="AS45" s="158"/>
      <x:c r="AT45" s="158"/>
      <x:c r="AU45" s="158"/>
      <x:c r="AV45" s="158"/>
      <x:c r="AW45" s="158"/>
    </x:row>
    <x:row r="46" s="92" customFormat="1" ht="12">
      <x:c r="B46" s="151"/>
      <x:c r="C46" s="151"/>
      <x:c r="Q46" s="166" t="str">
        <x:f>IF(Q45&lt;E45,"MUY BAJO","")</x:f>
      </x:c>
      <x:c r="T46" s="88"/>
      <x:c r="AF46" s="158"/>
      <x:c r="AG46" s="162" t="s">
        <x:v>138</x:v>
      </x:c>
      <x:c r="AH46" s="163"/>
      <x:c r="AI46" s="164"/>
      <x:c r="AJ46" s="165"/>
      <x:c r="AK46" s="158"/>
      <x:c r="AL46" s="158"/>
      <x:c r="AM46" s="158"/>
      <x:c r="AN46" s="158"/>
      <x:c r="AO46" s="158"/>
      <x:c r="AP46" s="158"/>
      <x:c r="AQ46" s="158"/>
      <x:c r="AR46" s="158"/>
      <x:c r="AS46" s="158"/>
      <x:c r="AT46" s="158"/>
      <x:c r="AU46" s="158"/>
      <x:c r="AV46" s="158"/>
      <x:c r="AW46" s="158"/>
    </x:row>
    <x:row r="47" s="92" customFormat="1">
      <x:c r="B47" s="160" t="s">
        <x:v>45</x:v>
      </x:c>
      <x:c r="C47" s="151" t="s">
        <x:v>114</x:v>
      </x:c>
      <x:c r="D47" s="498">
        <x:v>0.5</x:v>
      </x:c>
      <x:c r="E47" s="498"/>
      <x:c r="F47" s="151" t="s">
        <x:v>120</x:v>
      </x:c>
      <x:c r="G47" s="151" t="s">
        <x:v>113</x:v>
      </x:c>
      <x:c r="H47" s="498">
        <x:v>0.8</x:v>
      </x:c>
      <x:c r="I47" s="498"/>
      <x:c r="J47" s="151" t="s">
        <x:v>120</x:v>
      </x:c>
      <x:c r="T47" s="88"/>
      <x:c r="AF47" s="158"/>
      <x:c r="AG47" s="498"/>
      <x:c r="AH47" s="498"/>
      <x:c r="AK47" s="158"/>
      <x:c r="AL47" s="158"/>
      <x:c r="AM47" s="158"/>
      <x:c r="AN47" s="158"/>
      <x:c r="AO47" s="158"/>
      <x:c r="AP47" s="158"/>
      <x:c r="AQ47" s="158"/>
      <x:c r="AR47" s="158"/>
      <x:c r="AS47" s="158"/>
      <x:c r="AT47" s="158"/>
      <x:c r="AU47" s="158"/>
      <x:c r="AV47" s="158"/>
      <x:c r="AW47" s="158"/>
    </x:row>
    <x:row r="48" s="92" customFormat="1" ht="13.5">
      <x:c r="B48" s="160" t="s">
        <x:v>45</x:v>
      </x:c>
      <x:c r="C48" s="151" t="s">
        <x:v>114</x:v>
      </x:c>
      <x:c r="D48" s="498" t="n">
        <x:f>+D47</x:f>
        <x:v>0.5</x:v>
      </x:c>
      <x:c r="E48" s="498"/>
      <x:c r="F48" s="532" t="n">
        <x:f>+N19</x:f>
        <x:v>3.5</x:v>
      </x:c>
      <x:c r="G48" s="498"/>
      <x:c r="H48" s="498"/>
      <x:c r="I48" s="151" t="s">
        <x:v>128</x:v>
      </x:c>
      <x:c r="J48" s="498" t="n">
        <x:f>+H47</x:f>
        <x:v>0.8</x:v>
      </x:c>
      <x:c r="K48" s="498"/>
      <x:c r="L48" s="498"/>
      <x:c r="M48" s="532" t="n">
        <x:f>+N19</x:f>
        <x:v>3.5</x:v>
      </x:c>
      <x:c r="N48" s="498"/>
      <x:c r="O48" s="498"/>
      <x:c r="Q48" s="166" t="str">
        <x:f>IF(H49&lt;Q49,"MUY ANCHO","")</x:f>
      </x:c>
      <x:c r="T48" s="88"/>
      <x:c r="AF48" s="158"/>
      <x:c r="AG48" s="502" t="s">
        <x:v>139</x:v>
      </x:c>
      <x:c r="AH48" s="503"/>
      <x:c r="AI48" s="503"/>
      <x:c r="AJ48" s="503"/>
      <x:c r="AK48" s="503"/>
      <x:c r="AL48" s="503"/>
      <x:c r="AM48" s="503"/>
      <x:c r="AN48" s="504"/>
      <x:c r="AO48" s="68"/>
      <x:c r="AP48" s="68"/>
      <x:c r="AQ48" s="68"/>
      <x:c r="AR48" s="68"/>
      <x:c r="AS48" s="158"/>
      <x:c r="AT48" s="158"/>
      <x:c r="AU48" s="158"/>
      <x:c r="AV48" s="158"/>
      <x:c r="AW48" s="158"/>
    </x:row>
    <x:row r="49" s="92" customFormat="1" ht="13.5">
      <x:c r="B49" s="160" t="s">
        <x:v>45</x:v>
      </x:c>
      <x:c r="C49" s="151" t="s">
        <x:v>114</x:v>
      </x:c>
      <x:c r="D49" s="739" t="n">
        <x:f>D48*F48</x:f>
        <x:v>1.75</x:v>
      </x:c>
      <x:c r="E49" s="739"/>
      <x:c r="F49" s="739"/>
      <x:c r="G49" s="161" t="s">
        <x:v>128</x:v>
      </x:c>
      <x:c r="H49" s="739" t="n">
        <x:f>J48*M48</x:f>
        <x:v>2.8000000000000003</x:v>
      </x:c>
      <x:c r="I49" s="739"/>
      <x:c r="J49" s="739"/>
      <x:c r="K49" s="498" t="s">
        <x:v>115</x:v>
      </x:c>
      <x:c r="L49" s="498"/>
      <x:c r="M49" s="505" t="s">
        <x:v>116</x:v>
      </x:c>
      <x:c r="N49" s="505"/>
      <x:c r="O49" s="505"/>
      <x:c r="P49" s="92" t="s">
        <x:v>114</x:v>
      </x:c>
      <x:c r="Q49" s="735">
        <x:v>1.2</x:v>
      </x:c>
      <x:c r="R49" s="736"/>
      <x:c r="S49" s="737"/>
      <x:c r="T49" s="88" t="s">
        <x:v>22</x:v>
      </x:c>
      <x:c r="AF49" s="158"/>
      <x:c r="AG49" s="64"/>
      <x:c r="AH49" s="64"/>
      <x:c r="AI49" s="64"/>
      <x:c r="AJ49" s="64"/>
      <x:c r="AK49" s="64"/>
      <x:c r="AL49" s="168"/>
      <x:c r="AM49" s="64"/>
      <x:c r="AN49" s="64"/>
      <x:c r="AO49" s="169"/>
      <x:c r="AP49" s="169"/>
      <x:c r="AQ49" s="169"/>
      <x:c r="AR49" s="169"/>
      <x:c r="AS49" s="158"/>
      <x:c r="AT49" s="158"/>
      <x:c r="AU49" s="158"/>
      <x:c r="AV49" s="158"/>
      <x:c r="AW49" s="158"/>
    </x:row>
    <x:row r="50" s="92" customFormat="1" ht="13.5" customHeight="1">
      <x:c r="B50" s="160"/>
      <x:c r="C50" s="151"/>
      <x:c r="D50" s="151"/>
      <x:c r="E50" s="151"/>
      <x:c r="F50" s="151"/>
      <x:c r="G50" s="151"/>
      <x:c r="H50" s="167"/>
      <x:c r="I50" s="167"/>
      <x:c r="J50" s="167"/>
      <x:c r="K50" s="151"/>
      <x:c r="L50" s="151"/>
      <x:c r="M50" s="160"/>
      <x:c r="N50" s="160"/>
      <x:c r="O50" s="160"/>
      <x:c r="Q50" s="421" t="str">
        <x:f>IF(Q49&lt;D49,"MUY BAJO","")</x:f>
        <x:v>MUY BAJO</x:v>
      </x:c>
      <x:c r="R50" s="421"/>
      <x:c r="S50" s="421"/>
      <x:c r="T50" s="421"/>
      <x:c r="AF50" s="158"/>
      <x:c r="AG50" s="452" t="s">
        <x:v>140</x:v>
      </x:c>
      <x:c r="AH50" s="438" t="s">
        <x:v>141</x:v>
      </x:c>
      <x:c r="AI50" s="453" t="s">
        <x:v>142</x:v>
      </x:c>
      <x:c r="AJ50" s="455" t="s">
        <x:v>143</x:v>
      </x:c>
      <x:c r="AK50" s="449" t="s">
        <x:v>144</x:v>
      </x:c>
      <x:c r="AL50" s="450"/>
      <x:c r="AM50" s="450"/>
      <x:c r="AN50" s="451"/>
      <x:c r="AO50" s="170"/>
      <x:c r="AP50" s="171"/>
      <x:c r="AQ50" s="171"/>
      <x:c r="AR50" s="171"/>
      <x:c r="AS50" s="158"/>
      <x:c r="AT50" s="158"/>
      <x:c r="AU50" s="158"/>
      <x:c r="AV50" s="158"/>
      <x:c r="AW50" s="158"/>
    </x:row>
    <x:row r="51" s="92" customFormat="1" ht="12">
      <x:c r="B51" s="160"/>
      <x:c r="C51" s="151"/>
      <x:c r="D51" s="151"/>
      <x:c r="E51" s="151"/>
      <x:c r="F51" s="151"/>
      <x:c r="G51" s="151"/>
      <x:c r="H51" s="167"/>
      <x:c r="I51" s="167"/>
      <x:c r="J51" s="167"/>
      <x:c r="K51" s="151"/>
      <x:c r="L51" s="151"/>
      <x:c r="M51" s="160"/>
      <x:c r="N51" s="160"/>
      <x:c r="O51" s="160"/>
      <x:c r="Q51" s="173"/>
      <x:c r="R51" s="173"/>
      <x:c r="S51" s="173"/>
      <x:c r="T51" s="88"/>
      <x:c r="AF51" s="158"/>
      <x:c r="AG51" s="443"/>
      <x:c r="AH51" s="439"/>
      <x:c r="AI51" s="445"/>
      <x:c r="AJ51" s="456"/>
      <x:c r="AK51" s="431" t="s">
        <x:v>145</x:v>
      </x:c>
      <x:c r="AL51" s="432"/>
      <x:c r="AM51" s="432"/>
      <x:c r="AN51" s="433"/>
      <x:c r="AO51" s="170"/>
      <x:c r="AP51" s="172"/>
      <x:c r="AQ51" s="172"/>
      <x:c r="AR51" s="172"/>
      <x:c r="AS51" s="158"/>
      <x:c r="AT51" s="158"/>
      <x:c r="AU51" s="158"/>
      <x:c r="AV51" s="158"/>
      <x:c r="AW51" s="158"/>
    </x:row>
    <x:row r="52" s="92" customFormat="1">
      <x:c r="B52" s="160" t="s">
        <x:v>86</x:v>
      </x:c>
      <x:c r="C52" s="151" t="s">
        <x:v>114</x:v>
      </x:c>
      <x:c r="D52" s="541">
        <x:v>1</x:v>
      </x:c>
      <x:c r="E52" s="541"/>
      <x:c r="F52" s="430" t="s">
        <x:v>45</x:v>
      </x:c>
      <x:c r="G52" s="430"/>
      <x:c r="H52" s="430" t="s">
        <x:v>146</x:v>
      </x:c>
      <x:c r="I52" s="738">
        <x:v>0.5</x:v>
      </x:c>
      <x:c r="J52" s="738"/>
      <x:c r="K52" s="430" t="s">
        <x:v>119</x:v>
      </x:c>
      <x:c r="L52" s="430"/>
      <x:c r="M52" s="571" t="n">
        <x:f>(D52/D53)*Q49-(0.5*Q45)</x:f>
        <x:v>0.24999999999999997</x:v>
      </x:c>
      <x:c r="N52" s="571"/>
      <x:c r="O52" s="571"/>
      <x:c r="AF52" s="158"/>
      <x:c r="AG52" s="443"/>
      <x:c r="AH52" s="439"/>
      <x:c r="AI52" s="445"/>
      <x:c r="AJ52" s="174" t="s">
        <x:v>147</x:v>
      </x:c>
      <x:c r="AK52" s="431" t="s">
        <x:v>148</x:v>
      </x:c>
      <x:c r="AL52" s="432"/>
      <x:c r="AM52" s="432"/>
      <x:c r="AN52" s="433"/>
      <x:c r="AO52" s="170"/>
      <x:c r="AP52" s="171"/>
      <x:c r="AQ52" s="171"/>
      <x:c r="AR52" s="171"/>
      <x:c r="AS52" s="158"/>
      <x:c r="AT52" s="158"/>
      <x:c r="AU52" s="158"/>
      <x:c r="AV52" s="158"/>
      <x:c r="AW52" s="158"/>
    </x:row>
    <x:row r="53" s="92" customFormat="1">
      <x:c r="B53" s="160"/>
      <x:c r="C53" s="151"/>
      <x:c r="D53" s="498">
        <x:v>3</x:v>
      </x:c>
      <x:c r="E53" s="498"/>
      <x:c r="F53" s="430"/>
      <x:c r="G53" s="430"/>
      <x:c r="H53" s="430"/>
      <x:c r="I53" s="738"/>
      <x:c r="J53" s="738"/>
      <x:c r="K53" s="430"/>
      <x:c r="L53" s="430"/>
      <x:c r="M53" s="571"/>
      <x:c r="N53" s="571"/>
      <x:c r="O53" s="571"/>
      <x:c r="P53" s="94"/>
      <x:c r="Q53" s="178" t="str">
        <x:f>IF(D54+0.05&lt;Q54,"MUY ANCHO","")</x:f>
      </x:c>
      <x:c r="AF53" s="158"/>
      <x:c r="AG53" s="443"/>
      <x:c r="AH53" s="439"/>
      <x:c r="AI53" s="445"/>
      <x:c r="AJ53" s="177" t="s">
        <x:v>149</x:v>
      </x:c>
      <x:c r="AK53" s="431" t="s">
        <x:v>150</x:v>
      </x:c>
      <x:c r="AL53" s="432"/>
      <x:c r="AM53" s="432"/>
      <x:c r="AN53" s="433"/>
      <x:c r="AO53" s="170"/>
      <x:c r="AP53" s="171"/>
      <x:c r="AQ53" s="171"/>
      <x:c r="AR53" s="171"/>
      <x:c r="AS53" s="158"/>
      <x:c r="AT53" s="158"/>
      <x:c r="AU53" s="158"/>
      <x:c r="AV53" s="158"/>
      <x:c r="AW53" s="158"/>
    </x:row>
    <x:row r="54" s="92" customFormat="1">
      <x:c r="B54" s="160" t="s">
        <x:v>86</x:v>
      </x:c>
      <x:c r="C54" s="151" t="s">
        <x:v>114</x:v>
      </x:c>
      <x:c r="D54" s="739" t="n">
        <x:f>+M52</x:f>
        <x:v>0.24999999999999997</x:v>
      </x:c>
      <x:c r="E54" s="739"/>
      <x:c r="F54" s="739"/>
      <x:c r="J54" s="498" t="str">
        <x:f>+K49</x:f>
        <x:v>→</x:v>
      </x:c>
      <x:c r="K54" s="498"/>
      <x:c r="L54" s="498"/>
      <x:c r="M54" s="505" t="str">
        <x:f>+M49</x:f>
        <x:v>Asumido</x:v>
      </x:c>
      <x:c r="N54" s="505"/>
      <x:c r="O54" s="505"/>
      <x:c r="P54" s="92" t="s">
        <x:v>114</x:v>
      </x:c>
      <x:c r="Q54" s="735">
        <x:v>0</x:v>
      </x:c>
      <x:c r="R54" s="736"/>
      <x:c r="S54" s="737"/>
      <x:c r="T54" s="92" t="s">
        <x:v>22</x:v>
      </x:c>
      <x:c r="AF54" s="158"/>
      <x:c r="AG54" s="443"/>
      <x:c r="AH54" s="440"/>
      <x:c r="AI54" s="454"/>
      <x:c r="AJ54" s="177" t="s">
        <x:v>151</x:v>
      </x:c>
      <x:c r="AK54" s="431" t="s">
        <x:v>152</x:v>
      </x:c>
      <x:c r="AL54" s="432"/>
      <x:c r="AM54" s="432"/>
      <x:c r="AN54" s="433"/>
      <x:c r="AO54" s="170"/>
      <x:c r="AP54" s="171"/>
      <x:c r="AQ54" s="171"/>
      <x:c r="AR54" s="171"/>
      <x:c r="AS54" s="158"/>
      <x:c r="AT54" s="158"/>
      <x:c r="AU54" s="158"/>
      <x:c r="AV54" s="158"/>
      <x:c r="AW54" s="158"/>
    </x:row>
    <x:row r="55" s="92" customFormat="1" ht="12.75" customHeight="1">
      <x:c r="Q55" s="93" t="str">
        <x:f>IF(Q54&lt;D54,"MUY BAJO","")</x:f>
        <x:v>MUY BAJO</x:v>
      </x:c>
      <x:c r="AF55" s="158"/>
      <x:c r="AG55" s="443"/>
      <x:c r="AH55" s="441" t="s">
        <x:v>153</x:v>
      </x:c>
      <x:c r="AI55" s="445" t="s">
        <x:v>154</x:v>
      </x:c>
      <x:c r="AJ55" s="177" t="s">
        <x:v>155</x:v>
      </x:c>
      <x:c r="AK55" s="431" t="s">
        <x:v>156</x:v>
      </x:c>
      <x:c r="AL55" s="432"/>
      <x:c r="AM55" s="432"/>
      <x:c r="AN55" s="433"/>
      <x:c r="AO55" s="170"/>
      <x:c r="AP55" s="171"/>
      <x:c r="AQ55" s="171"/>
      <x:c r="AR55" s="171"/>
      <x:c r="AS55" s="158"/>
      <x:c r="AT55" s="158"/>
      <x:c r="AU55" s="158"/>
      <x:c r="AV55" s="158"/>
      <x:c r="AW55" s="158"/>
    </x:row>
    <x:row r="56" s="92" customFormat="1">
      <x:c r="E56" s="179" t="s">
        <x:v>114</x:v>
      </x:c>
      <x:c r="F56" s="92" t="s">
        <x:v>119</x:v>
      </x:c>
      <x:c r="G56" s="180" t="s">
        <x:v>114</x:v>
      </x:c>
      <x:c r="AF56" s="158"/>
      <x:c r="AG56" s="443"/>
      <x:c r="AH56" s="439"/>
      <x:c r="AI56" s="445"/>
      <x:c r="AJ56" s="177" t="s">
        <x:v>157</x:v>
      </x:c>
      <x:c r="AK56" s="431" t="s">
        <x:v>158</x:v>
      </x:c>
      <x:c r="AL56" s="432"/>
      <x:c r="AM56" s="432"/>
      <x:c r="AN56" s="433"/>
      <x:c r="AO56" s="170"/>
      <x:c r="AP56" s="171"/>
      <x:c r="AQ56" s="171"/>
      <x:c r="AR56" s="171"/>
      <x:c r="AS56" s="158"/>
      <x:c r="AT56" s="158"/>
      <x:c r="AU56" s="158"/>
      <x:c r="AV56" s="158"/>
      <x:c r="AW56" s="158"/>
    </x:row>
    <x:row r="57" s="92" customFormat="1">
      <x:c r="E57" s="179" t="s">
        <x:v>114</x:v>
      </x:c>
      <x:c r="F57" s="92" t="s">
        <x:v>159</x:v>
      </x:c>
      <x:c r="Q57" s="166" t="str">
        <x:f>IF(I58+0.25&lt;Q58,"MUY ALTO","")</x:f>
      </x:c>
      <x:c r="AF57" s="158"/>
      <x:c r="AG57" s="443"/>
      <x:c r="AH57" s="439"/>
      <x:c r="AI57" s="445"/>
      <x:c r="AJ57" s="177" t="s">
        <x:v>160</x:v>
      </x:c>
      <x:c r="AK57" s="431" t="s">
        <x:v>161</x:v>
      </x:c>
      <x:c r="AL57" s="432"/>
      <x:c r="AM57" s="432"/>
      <x:c r="AN57" s="433"/>
      <x:c r="AO57" s="170"/>
      <x:c r="AP57" s="171"/>
      <x:c r="AQ57" s="171"/>
      <x:c r="AR57" s="171"/>
      <x:c r="AS57" s="158"/>
      <x:c r="AT57" s="158"/>
      <x:c r="AU57" s="158"/>
      <x:c r="AV57" s="158"/>
      <x:c r="AW57" s="158"/>
    </x:row>
    <x:row r="58" s="92" customFormat="1" ht="13.5">
      <x:c r="B58" s="160" t="s">
        <x:v>96</x:v>
      </x:c>
      <x:c r="C58" s="92" t="s">
        <x:v>114</x:v>
      </x:c>
      <x:c r="E58" s="179" t="s">
        <x:v>114</x:v>
      </x:c>
      <x:c r="F58" s="92" t="s">
        <x:v>162</x:v>
      </x:c>
      <x:c r="I58" s="548" t="n">
        <x:f>+Q45+0.1</x:f>
        <x:v>0.4</x:v>
      </x:c>
      <x:c r="J58" s="550"/>
      <x:c r="L58" s="182" t="str">
        <x:f>+J54</x:f>
        <x:v>→</x:v>
      </x:c>
      <x:c r="M58" s="505" t="str">
        <x:f>+M54</x:f>
        <x:v>Asumido</x:v>
      </x:c>
      <x:c r="N58" s="505"/>
      <x:c r="O58" s="505"/>
      <x:c r="P58" s="92" t="s">
        <x:v>114</x:v>
      </x:c>
      <x:c r="Q58" s="735">
        <x:v>0.6</x:v>
      </x:c>
      <x:c r="R58" s="736"/>
      <x:c r="S58" s="737"/>
      <x:c r="T58" s="92" t="s">
        <x:v>22</x:v>
      </x:c>
      <x:c r="AF58" s="158"/>
      <x:c r="AG58" s="444"/>
      <x:c r="AH58" s="442"/>
      <x:c r="AI58" s="446"/>
      <x:c r="AJ58" s="181" t="s">
        <x:v>163</x:v>
      </x:c>
      <x:c r="AK58" s="434" t="s">
        <x:v>164</x:v>
      </x:c>
      <x:c r="AL58" s="435"/>
      <x:c r="AM58" s="435"/>
      <x:c r="AN58" s="436"/>
      <x:c r="AO58" s="170"/>
      <x:c r="AP58" s="171"/>
      <x:c r="AQ58" s="171"/>
      <x:c r="AR58" s="171"/>
      <x:c r="AS58" s="158"/>
      <x:c r="AT58" s="158"/>
      <x:c r="AU58" s="158"/>
      <x:c r="AV58" s="158"/>
      <x:c r="AW58" s="158"/>
    </x:row>
    <x:row r="59" s="92" customFormat="1" ht="13.5" customHeight="1">
      <x:c r="E59" s="179" t="s">
        <x:v>114</x:v>
      </x:c>
      <x:c r="F59" s="92" t="s">
        <x:v>165</x:v>
      </x:c>
      <x:c r="Q59" s="93" t="str">
        <x:f>IF(Q58&lt;I58,"MUY BAJO","")</x:f>
      </x:c>
      <x:c r="AF59" s="158"/>
      <x:c r="AG59" s="443" t="s">
        <x:v>166</x:v>
      </x:c>
      <x:c r="AH59" s="438" t="s">
        <x:v>167</x:v>
      </x:c>
      <x:c r="AI59" s="445" t="s">
        <x:v>168</x:v>
      </x:c>
      <x:c r="AJ59" s="183" t="s">
        <x:v>169</x:v>
      </x:c>
      <x:c r="AK59" s="449" t="s">
        <x:v>170</x:v>
      </x:c>
      <x:c r="AL59" s="450"/>
      <x:c r="AM59" s="450"/>
      <x:c r="AN59" s="451"/>
      <x:c r="AO59" s="170"/>
      <x:c r="AP59" s="171"/>
      <x:c r="AQ59" s="171"/>
      <x:c r="AR59" s="171"/>
      <x:c r="AS59" s="158"/>
      <x:c r="AT59" s="158"/>
      <x:c r="AU59" s="158"/>
      <x:c r="AV59" s="158"/>
      <x:c r="AW59" s="158"/>
    </x:row>
    <x:row r="60" s="92" customFormat="1">
      <x:c r="E60" s="179" t="s">
        <x:v>114</x:v>
      </x:c>
      <x:c r="F60" s="92" t="s">
        <x:v>171</x:v>
      </x:c>
      <x:c r="AF60" s="184"/>
      <x:c r="AG60" s="443"/>
      <x:c r="AH60" s="439"/>
      <x:c r="AI60" s="445"/>
      <x:c r="AJ60" s="177" t="s">
        <x:v>172</x:v>
      </x:c>
      <x:c r="AK60" s="431" t="s">
        <x:v>173</x:v>
      </x:c>
      <x:c r="AL60" s="432"/>
      <x:c r="AM60" s="432"/>
      <x:c r="AN60" s="433"/>
      <x:c r="AO60" s="170"/>
      <x:c r="AP60" s="171"/>
      <x:c r="AQ60" s="171"/>
      <x:c r="AR60" s="171"/>
      <x:c r="AS60" s="158"/>
      <x:c r="AT60" s="158"/>
      <x:c r="AU60" s="158"/>
      <x:c r="AV60" s="158"/>
      <x:c r="AW60" s="158"/>
    </x:row>
    <x:row r="61" s="92" customFormat="1">
      <x:c r="B61" s="160" t="s">
        <x:v>88</x:v>
      </x:c>
      <x:c r="C61" s="92" t="s">
        <x:v>114</x:v>
      </x:c>
      <x:c r="D61" s="92" t="s">
        <x:v>174</x:v>
      </x:c>
      <x:c r="AF61" s="158"/>
      <x:c r="AG61" s="443"/>
      <x:c r="AH61" s="440"/>
      <x:c r="AI61" s="445"/>
      <x:c r="AJ61" s="177" t="s">
        <x:v>175</x:v>
      </x:c>
      <x:c r="AK61" s="431" t="s">
        <x:v>176</x:v>
      </x:c>
      <x:c r="AL61" s="432"/>
      <x:c r="AM61" s="432"/>
      <x:c r="AN61" s="433"/>
      <x:c r="AO61" s="170"/>
      <x:c r="AP61" s="171"/>
      <x:c r="AQ61" s="171"/>
      <x:c r="AR61" s="171"/>
      <x:c r="AS61" s="158"/>
      <x:c r="AT61" s="158"/>
      <x:c r="AU61" s="158"/>
      <x:c r="AV61" s="158"/>
      <x:c r="AW61" s="158"/>
    </x:row>
    <x:row r="62" s="92" customFormat="1" ht="12.75" customHeight="1">
      <x:c r="D62" s="739" t="n">
        <x:f>+Q49</x:f>
        <x:v>1.2</x:v>
      </x:c>
      <x:c r="E62" s="740"/>
      <x:c r="F62" s="740"/>
      <x:c r="G62" s="161" t="s">
        <x:v>146</x:v>
      </x:c>
      <x:c r="H62" s="739" t="n">
        <x:f>+Q54</x:f>
        <x:v>0</x:v>
      </x:c>
      <x:c r="I62" s="740"/>
      <x:c r="J62" s="740"/>
      <x:c r="K62" s="161" t="s">
        <x:v>146</x:v>
      </x:c>
      <x:c r="L62" s="739" t="n">
        <x:f>+Q45</x:f>
        <x:v>0.3</x:v>
      </x:c>
      <x:c r="M62" s="740"/>
      <x:c r="N62" s="740"/>
      <x:c r="AF62" s="158"/>
      <x:c r="AG62" s="443"/>
      <x:c r="AH62" s="441" t="s">
        <x:v>177</x:v>
      </x:c>
      <x:c r="AI62" s="445"/>
      <x:c r="AJ62" s="177" t="s">
        <x:v>178</x:v>
      </x:c>
      <x:c r="AK62" s="431" t="s">
        <x:v>179</x:v>
      </x:c>
      <x:c r="AL62" s="432"/>
      <x:c r="AM62" s="432"/>
      <x:c r="AN62" s="433"/>
      <x:c r="AO62" s="170"/>
      <x:c r="AP62" s="171"/>
      <x:c r="AQ62" s="171"/>
      <x:c r="AR62" s="171"/>
      <x:c r="AS62" s="158"/>
      <x:c r="AT62" s="158"/>
      <x:c r="AU62" s="158"/>
      <x:c r="AV62" s="158"/>
      <x:c r="AW62" s="158"/>
    </x:row>
    <x:row r="63" s="92" customFormat="1">
      <x:c r="AF63" s="158"/>
      <x:c r="AG63" s="443"/>
      <x:c r="AH63" s="439"/>
      <x:c r="AI63" s="445"/>
      <x:c r="AJ63" s="174" t="s">
        <x:v>180</x:v>
      </x:c>
      <x:c r="AK63" s="431" t="s">
        <x:v>181</x:v>
      </x:c>
      <x:c r="AL63" s="432"/>
      <x:c r="AM63" s="432"/>
      <x:c r="AN63" s="433"/>
      <x:c r="AO63" s="170"/>
      <x:c r="AP63" s="171"/>
      <x:c r="AQ63" s="171"/>
      <x:c r="AR63" s="171"/>
      <x:c r="AS63" s="158"/>
      <x:c r="AT63" s="158"/>
      <x:c r="AU63" s="158"/>
      <x:c r="AV63" s="158"/>
      <x:c r="AW63" s="158"/>
    </x:row>
    <x:row r="64" s="92" customFormat="1">
      <x:c r="B64" s="160" t="s">
        <x:v>88</x:v>
      </x:c>
      <x:c r="C64" s="92" t="s">
        <x:v>114</x:v>
      </x:c>
      <x:c r="E64" s="746" t="n">
        <x:f>D62-H62-L62</x:f>
        <x:v>0.8999999999999999</x:v>
      </x:c>
      <x:c r="F64" s="746"/>
      <x:c r="G64" s="746"/>
      <x:c r="H64" s="92" t="s">
        <x:v>22</x:v>
      </x:c>
      <x:c r="AF64" s="158"/>
      <x:c r="AG64" s="443"/>
      <x:c r="AH64" s="439"/>
      <x:c r="AI64" s="445"/>
      <x:c r="AJ64" s="177" t="s">
        <x:v>182</x:v>
      </x:c>
      <x:c r="AK64" s="431" t="s">
        <x:v>183</x:v>
      </x:c>
      <x:c r="AL64" s="432"/>
      <x:c r="AM64" s="432"/>
      <x:c r="AN64" s="433"/>
      <x:c r="AO64" s="170"/>
      <x:c r="AP64" s="171"/>
      <x:c r="AQ64" s="171"/>
      <x:c r="AR64" s="171"/>
      <x:c r="AS64" s="158"/>
      <x:c r="AT64" s="158"/>
      <x:c r="AU64" s="158"/>
      <x:c r="AV64" s="158"/>
      <x:c r="AW64" s="158"/>
    </x:row>
    <x:row r="65" s="92" customFormat="1" ht="13.5">
      <x:c r="AF65" s="158"/>
      <x:c r="AG65" s="444"/>
      <x:c r="AH65" s="442"/>
      <x:c r="AI65" s="446"/>
      <x:c r="AJ65" s="181" t="s">
        <x:v>184</x:v>
      </x:c>
      <x:c r="AK65" s="434" t="s">
        <x:v>185</x:v>
      </x:c>
      <x:c r="AL65" s="435"/>
      <x:c r="AM65" s="435"/>
      <x:c r="AN65" s="436"/>
      <x:c r="AO65" s="170"/>
      <x:c r="AP65" s="171"/>
      <x:c r="AQ65" s="171"/>
      <x:c r="AR65" s="171"/>
      <x:c r="AS65" s="158"/>
      <x:c r="AT65" s="158"/>
      <x:c r="AU65" s="158"/>
      <x:c r="AV65" s="158"/>
      <x:c r="AW65" s="158"/>
    </x:row>
    <x:row r="66" s="92" customFormat="1" ht="13.5">
      <x:c r="A66" s="185" t="s">
        <x:v>186</x:v>
      </x:c>
      <x:c r="B66" s="144" t="s">
        <x:v>187</x:v>
      </x:c>
      <x:c r="I66" s="94"/>
      <x:c r="J66" s="94"/>
      <x:c r="K66" s="186"/>
      <x:c r="L66" s="186"/>
      <x:c r="M66" s="186"/>
      <x:c r="N66" s="186" t="s">
        <x:v>23</x:v>
      </x:c>
      <x:c r="O66" s="603" t="n">
        <x:f>+F32</x:f>
        <x:v>0.5</x:v>
      </x:c>
      <x:c r="P66" s="541"/>
      <x:c r="Q66" s="541"/>
      <x:c r="R66" s="186" t="s">
        <x:v>188</x:v>
      </x:c>
      <x:c r="AF66" s="158"/>
      <x:c r="AK66" s="158"/>
      <x:c r="AL66" s="158"/>
      <x:c r="AM66" s="158"/>
      <x:c r="AN66" s="158"/>
      <x:c r="AO66" s="158"/>
      <x:c r="AP66" s="158"/>
      <x:c r="AQ66" s="158"/>
      <x:c r="AR66" s="158"/>
      <x:c r="AS66" s="158"/>
      <x:c r="AT66" s="158"/>
      <x:c r="AU66" s="158"/>
      <x:c r="AV66" s="158"/>
      <x:c r="AW66" s="158"/>
    </x:row>
    <x:row r="67" s="92" customFormat="1">
      <x:c r="A67" s="185"/>
      <x:c r="B67" s="144"/>
      <x:c r="I67" s="94"/>
      <x:c r="J67" s="94"/>
      <x:c r="K67" s="94"/>
      <x:c r="L67" s="94"/>
      <x:c r="M67" s="94"/>
      <x:c r="N67" s="94"/>
      <x:c r="O67" s="94"/>
      <x:c r="P67" s="94"/>
      <x:c r="Q67" s="94"/>
      <x:c r="S67" s="94"/>
      <x:c r="T67" s="94"/>
      <x:c r="U67" s="94"/>
      <x:c r="V67" s="94"/>
      <x:c r="W67" s="94"/>
      <x:c r="X67" s="94"/>
      <x:c r="AF67" s="158"/>
      <x:c r="AK67" s="158"/>
      <x:c r="AL67" s="158"/>
      <x:c r="AM67" s="158"/>
      <x:c r="AN67" s="158"/>
      <x:c r="AO67" s="158"/>
      <x:c r="AP67" s="158"/>
      <x:c r="AQ67" s="158"/>
      <x:c r="AR67" s="158"/>
      <x:c r="AS67" s="158"/>
      <x:c r="AT67" s="158"/>
      <x:c r="AU67" s="158"/>
      <x:c r="AV67" s="158"/>
      <x:c r="AW67" s="158"/>
    </x:row>
    <x:row r="68" s="92" customFormat="1" ht="12">
      <x:c r="B68" s="187"/>
      <x:c r="C68" s="186"/>
      <x:c r="D68" s="187"/>
      <x:c r="E68" s="186"/>
      <x:c r="F68" s="186"/>
      <x:c r="G68" s="186"/>
      <x:c r="I68" s="742" t="n">
        <x:f>+Q37</x:f>
        <x:v>0.15</x:v>
      </x:c>
      <x:c r="J68" s="742"/>
      <x:c r="K68" s="186"/>
      <x:c r="L68" s="186"/>
      <x:c r="M68" s="186"/>
      <x:c r="N68" s="186"/>
      <x:c r="O68" s="186"/>
      <x:c r="P68" s="186"/>
      <x:c r="Q68" s="186"/>
      <x:c r="R68" s="186"/>
      <x:c r="S68" s="94"/>
      <x:c r="T68" s="94"/>
      <x:c r="U68" s="94"/>
      <x:c r="V68" s="94"/>
      <x:c r="W68" s="94"/>
      <x:c r="X68" s="94"/>
      <x:c r="AF68" s="158"/>
      <x:c r="AK68" s="158"/>
      <x:c r="AL68" s="158"/>
      <x:c r="AM68" s="158"/>
      <x:c r="AN68" s="158"/>
      <x:c r="AO68" s="158"/>
      <x:c r="AP68" s="158"/>
      <x:c r="AQ68" s="158"/>
      <x:c r="AR68" s="158"/>
      <x:c r="AS68" s="158"/>
      <x:c r="AT68" s="158"/>
      <x:c r="AU68" s="158"/>
      <x:c r="AV68" s="158"/>
      <x:c r="AW68" s="158"/>
    </x:row>
    <x:row r="69" s="92" customFormat="1" ht="12">
      <x:c r="B69" s="188"/>
      <x:c r="D69" s="188"/>
      <x:c r="I69" s="179"/>
      <x:c r="J69" s="189"/>
      <x:c r="L69" s="190"/>
      <x:c r="M69" s="94"/>
      <x:c r="S69" s="191"/>
      <x:c r="T69" s="94"/>
      <x:c r="U69" s="192"/>
      <x:c r="Z69" s="191"/>
      <x:c r="AA69" s="94"/>
      <x:c r="AF69" s="158"/>
      <x:c r="AK69" s="158"/>
      <x:c r="AL69" s="158"/>
      <x:c r="AM69" s="158"/>
      <x:c r="AN69" s="158"/>
      <x:c r="AO69" s="158"/>
      <x:c r="AP69" s="158"/>
      <x:c r="AQ69" s="158"/>
      <x:c r="AR69" s="158"/>
      <x:c r="AS69" s="158"/>
      <x:c r="AT69" s="158"/>
      <x:c r="AU69" s="158"/>
      <x:c r="AV69" s="158"/>
      <x:c r="AW69" s="158"/>
    </x:row>
    <x:row r="70" s="92" customFormat="1" ht="12">
      <x:c r="B70" s="188"/>
      <x:c r="D70" s="188"/>
      <x:c r="I70" s="179"/>
      <x:c r="J70" s="189"/>
      <x:c r="L70" s="190"/>
      <x:c r="M70" s="94"/>
      <x:c r="S70" s="191"/>
      <x:c r="T70" s="94"/>
      <x:c r="U70" s="192"/>
      <x:c r="Z70" s="191"/>
      <x:c r="AA70" s="94"/>
      <x:c r="AF70" s="158"/>
      <x:c r="AK70" s="158"/>
      <x:c r="AL70" s="158"/>
      <x:c r="AM70" s="158"/>
      <x:c r="AN70" s="158"/>
      <x:c r="AO70" s="158"/>
      <x:c r="AP70" s="158"/>
      <x:c r="AQ70" s="158"/>
      <x:c r="AR70" s="158"/>
      <x:c r="AS70" s="158"/>
      <x:c r="AT70" s="158"/>
      <x:c r="AU70" s="158"/>
      <x:c r="AV70" s="158"/>
      <x:c r="AW70" s="158"/>
    </x:row>
    <x:row r="71" s="92" customFormat="1" ht="12">
      <x:c r="B71" s="188"/>
      <x:c r="D71" s="188"/>
      <x:c r="I71" s="179"/>
      <x:c r="J71" s="189"/>
      <x:c r="L71" s="190"/>
      <x:c r="M71" s="94"/>
      <x:c r="O71" s="92" t="s">
        <x:v>189</x:v>
      </x:c>
      <x:c r="S71" s="191"/>
      <x:c r="T71" s="94"/>
      <x:c r="U71" s="192"/>
      <x:c r="Z71" s="191"/>
      <x:c r="AA71" s="94"/>
      <x:c r="AF71" s="158"/>
      <x:c r="AG71" s="158"/>
      <x:c r="AH71" s="158"/>
      <x:c r="AI71" s="158"/>
      <x:c r="AJ71" s="158"/>
      <x:c r="AK71" s="158"/>
      <x:c r="AL71" s="158"/>
      <x:c r="AM71" s="158"/>
      <x:c r="AN71" s="158"/>
      <x:c r="AO71" s="158"/>
      <x:c r="AP71" s="158"/>
      <x:c r="AQ71" s="158"/>
      <x:c r="AR71" s="158"/>
      <x:c r="AS71" s="158"/>
      <x:c r="AT71" s="158"/>
      <x:c r="AU71" s="158"/>
      <x:c r="AV71" s="158"/>
      <x:c r="AW71" s="158"/>
    </x:row>
    <x:row r="72" s="92" customFormat="1" ht="12">
      <x:c r="B72" s="188"/>
      <x:c r="D72" s="188"/>
      <x:c r="I72" s="179"/>
      <x:c r="J72" s="189"/>
      <x:c r="L72" s="190"/>
      <x:c r="M72" s="94"/>
      <x:c r="S72" s="191"/>
      <x:c r="T72" s="94"/>
      <x:c r="U72" s="192"/>
      <x:c r="Z72" s="191"/>
      <x:c r="AA72" s="94"/>
      <x:c r="AF72" s="158"/>
      <x:c r="AG72" s="158"/>
      <x:c r="AH72" s="158"/>
      <x:c r="AI72" s="158"/>
      <x:c r="AJ72" s="158"/>
      <x:c r="AK72" s="158"/>
      <x:c r="AL72" s="158"/>
      <x:c r="AM72" s="158"/>
      <x:c r="AN72" s="158"/>
      <x:c r="AO72" s="158"/>
      <x:c r="AP72" s="158"/>
      <x:c r="AQ72" s="158"/>
      <x:c r="AR72" s="158"/>
      <x:c r="AS72" s="158"/>
      <x:c r="AT72" s="158"/>
      <x:c r="AU72" s="158"/>
      <x:c r="AV72" s="158"/>
      <x:c r="AW72" s="158"/>
    </x:row>
    <x:row r="73" s="92" customFormat="1" ht="12">
      <x:c r="B73" s="188"/>
      <x:c r="D73" s="188"/>
      <x:c r="I73" s="179"/>
      <x:c r="J73" s="189"/>
      <x:c r="L73" s="190"/>
      <x:c r="M73" s="94"/>
      <x:c r="S73" s="191"/>
      <x:c r="T73" s="94"/>
      <x:c r="U73" s="192"/>
      <x:c r="Z73" s="191"/>
      <x:c r="AA73" s="94"/>
      <x:c r="AF73" s="158"/>
      <x:c r="AG73" s="158"/>
      <x:c r="AH73" s="158"/>
      <x:c r="AI73" s="158"/>
      <x:c r="AJ73" s="158"/>
      <x:c r="AK73" s="158"/>
      <x:c r="AL73" s="158"/>
      <x:c r="AM73" s="158"/>
      <x:c r="AN73" s="158"/>
      <x:c r="AO73" s="158"/>
      <x:c r="AP73" s="158"/>
      <x:c r="AQ73" s="158"/>
      <x:c r="AR73" s="158"/>
      <x:c r="AS73" s="158"/>
      <x:c r="AT73" s="158"/>
      <x:c r="AU73" s="158"/>
      <x:c r="AV73" s="158"/>
      <x:c r="AW73" s="158"/>
    </x:row>
    <x:row r="74" s="92" customFormat="1" ht="12">
      <x:c r="B74" s="188"/>
      <x:c r="D74" s="188"/>
      <x:c r="I74" s="179"/>
      <x:c r="J74" s="189"/>
      <x:c r="K74" s="92" t="s">
        <x:v>190</x:v>
      </x:c>
      <x:c r="L74" s="190"/>
      <x:c r="M74" s="94"/>
      <x:c r="S74" s="191"/>
      <x:c r="T74" s="94"/>
      <x:c r="U74" s="192"/>
      <x:c r="Z74" s="191"/>
      <x:c r="AA74" s="94"/>
      <x:c r="AF74" s="158"/>
      <x:c r="AG74" s="158"/>
      <x:c r="AH74" s="158"/>
      <x:c r="AI74" s="158"/>
      <x:c r="AJ74" s="158"/>
      <x:c r="AK74" s="158"/>
      <x:c r="AL74" s="158"/>
      <x:c r="AM74" s="158"/>
      <x:c r="AN74" s="158"/>
      <x:c r="AO74" s="158"/>
      <x:c r="AP74" s="158"/>
      <x:c r="AQ74" s="158"/>
      <x:c r="AR74" s="158"/>
      <x:c r="AS74" s="158"/>
      <x:c r="AT74" s="158"/>
      <x:c r="AU74" s="158"/>
      <x:c r="AV74" s="158"/>
      <x:c r="AW74" s="158"/>
    </x:row>
    <x:row r="75" s="92" customFormat="1" ht="12">
      <x:c r="B75" s="188"/>
      <x:c r="D75" s="188"/>
      <x:c r="I75" s="179"/>
      <x:c r="J75" s="189"/>
      <x:c r="L75" s="190"/>
      <x:c r="M75" s="94"/>
      <x:c r="S75" s="191"/>
      <x:c r="T75" s="94"/>
      <x:c r="U75" s="192"/>
      <x:c r="Z75" s="191"/>
      <x:c r="AA75" s="94"/>
      <x:c r="AF75" s="158"/>
      <x:c r="AG75" s="158"/>
      <x:c r="AH75" s="158"/>
      <x:c r="AI75" s="158"/>
      <x:c r="AJ75" s="158"/>
      <x:c r="AK75" s="158"/>
      <x:c r="AL75" s="158"/>
      <x:c r="AM75" s="158"/>
      <x:c r="AN75" s="158"/>
      <x:c r="AO75" s="158"/>
      <x:c r="AP75" s="158"/>
      <x:c r="AQ75" s="158"/>
      <x:c r="AR75" s="158"/>
      <x:c r="AS75" s="158"/>
      <x:c r="AT75" s="158"/>
      <x:c r="AU75" s="158"/>
      <x:c r="AV75" s="158"/>
      <x:c r="AW75" s="158"/>
    </x:row>
    <x:row r="76" s="92" customFormat="1" ht="12">
      <x:c r="B76" s="188"/>
      <x:c r="D76" s="188"/>
      <x:c r="I76" s="179"/>
      <x:c r="J76" s="189"/>
      <x:c r="L76" s="190"/>
      <x:c r="M76" s="94"/>
      <x:c r="S76" s="191"/>
      <x:c r="T76" s="94"/>
      <x:c r="U76" s="192"/>
      <x:c r="Z76" s="191"/>
      <x:c r="AA76" s="94"/>
      <x:c r="AF76" s="158"/>
      <x:c r="AG76" s="158"/>
      <x:c r="AH76" s="158"/>
      <x:c r="AI76" s="158"/>
      <x:c r="AJ76" s="158"/>
      <x:c r="AK76" s="158"/>
      <x:c r="AL76" s="158"/>
      <x:c r="AM76" s="158"/>
      <x:c r="AN76" s="158"/>
      <x:c r="AO76" s="158"/>
      <x:c r="AP76" s="158"/>
      <x:c r="AQ76" s="158"/>
      <x:c r="AR76" s="158"/>
      <x:c r="AS76" s="158"/>
      <x:c r="AT76" s="158"/>
      <x:c r="AU76" s="158"/>
      <x:c r="AV76" s="158"/>
      <x:c r="AW76" s="158"/>
    </x:row>
    <x:row r="77" s="92" customFormat="1" ht="12">
      <x:c r="B77" s="188"/>
      <x:c r="D77" s="188"/>
      <x:c r="E77" s="741" t="n">
        <x:f>A78-P89</x:f>
        <x:v>2.9</x:v>
      </x:c>
      <x:c r="F77" s="498"/>
      <x:c r="I77" s="179"/>
      <x:c r="J77" s="189"/>
      <x:c r="L77" s="190"/>
      <x:c r="M77" s="94"/>
      <x:c r="S77" s="191"/>
      <x:c r="T77" s="94"/>
      <x:c r="U77" s="192"/>
      <x:c r="Z77" s="191"/>
      <x:c r="AA77" s="94"/>
      <x:c r="AF77" s="158"/>
      <x:c r="AG77" s="158"/>
      <x:c r="AH77" s="158"/>
      <x:c r="AI77" s="158"/>
      <x:c r="AJ77" s="158"/>
      <x:c r="AK77" s="158"/>
      <x:c r="AL77" s="158"/>
      <x:c r="AM77" s="158"/>
      <x:c r="AN77" s="158"/>
      <x:c r="AO77" s="158"/>
      <x:c r="AP77" s="158"/>
      <x:c r="AQ77" s="158"/>
      <x:c r="AR77" s="158"/>
      <x:c r="AS77" s="158"/>
      <x:c r="AT77" s="158"/>
      <x:c r="AU77" s="158"/>
      <x:c r="AV77" s="158"/>
      <x:c r="AW77" s="158"/>
    </x:row>
    <x:row r="78" s="92" customFormat="1" ht="12">
      <x:c r="A78" s="532" t="n">
        <x:f>+N19</x:f>
        <x:v>3.5</x:v>
      </x:c>
      <x:c r="B78" s="494"/>
      <x:c r="D78" s="188"/>
      <x:c r="I78" s="179"/>
      <x:c r="J78" s="189"/>
      <x:c r="L78" s="190"/>
      <x:c r="M78" s="94"/>
      <x:c r="S78" s="191"/>
      <x:c r="T78" s="94"/>
      <x:c r="U78" s="192"/>
      <x:c r="X78" s="92" t="s">
        <x:v>191</x:v>
      </x:c>
      <x:c r="Z78" s="191"/>
      <x:c r="AA78" s="94"/>
      <x:c r="AF78" s="158"/>
      <x:c r="AG78" s="158"/>
      <x:c r="AH78" s="158"/>
      <x:c r="AI78" s="158"/>
      <x:c r="AJ78" s="158"/>
      <x:c r="AK78" s="158"/>
      <x:c r="AL78" s="158"/>
      <x:c r="AM78" s="158"/>
      <x:c r="AN78" s="158"/>
      <x:c r="AO78" s="158"/>
      <x:c r="AP78" s="158"/>
      <x:c r="AQ78" s="158"/>
      <x:c r="AR78" s="158"/>
      <x:c r="AS78" s="158"/>
      <x:c r="AT78" s="158"/>
      <x:c r="AU78" s="158"/>
      <x:c r="AV78" s="158"/>
      <x:c r="AW78" s="158"/>
    </x:row>
    <x:row r="79" s="92" customFormat="1" ht="12">
      <x:c r="B79" s="188"/>
      <x:c r="D79" s="188"/>
      <x:c r="I79" s="179" t="s">
        <x:v>192</x:v>
      </x:c>
      <x:c r="J79" s="189"/>
      <x:c r="L79" s="190"/>
      <x:c r="M79" s="94"/>
      <x:c r="S79" s="191"/>
      <x:c r="T79" s="94"/>
      <x:c r="U79" s="192"/>
      <x:c r="Z79" s="191"/>
      <x:c r="AA79" s="94"/>
      <x:c r="AB79" s="92" t="s">
        <x:v>193</x:v>
      </x:c>
      <x:c r="AF79" s="158"/>
      <x:c r="AG79" s="158"/>
      <x:c r="AH79" s="158"/>
      <x:c r="AI79" s="158"/>
      <x:c r="AJ79" s="158"/>
      <x:c r="AK79" s="158"/>
      <x:c r="AL79" s="158"/>
      <x:c r="AM79" s="158"/>
      <x:c r="AN79" s="158"/>
      <x:c r="AO79" s="158"/>
      <x:c r="AP79" s="158"/>
      <x:c r="AQ79" s="158"/>
      <x:c r="AR79" s="158"/>
      <x:c r="AS79" s="158"/>
      <x:c r="AT79" s="158"/>
      <x:c r="AU79" s="158"/>
      <x:c r="AV79" s="158"/>
      <x:c r="AW79" s="158"/>
    </x:row>
    <x:row r="80" s="92" customFormat="1" ht="12">
      <x:c r="B80" s="188"/>
      <x:c r="D80" s="188"/>
      <x:c r="I80" s="179"/>
      <x:c r="J80" s="189"/>
      <x:c r="L80" s="190"/>
      <x:c r="M80" s="94"/>
      <x:c r="S80" s="191"/>
      <x:c r="T80" s="94"/>
      <x:c r="U80" s="192"/>
      <x:c r="Z80" s="191"/>
      <x:c r="AA80" s="94"/>
      <x:c r="AB80" s="92" t="s">
        <x:v>194</x:v>
      </x:c>
      <x:c r="AF80" s="158"/>
      <x:c r="AG80" s="158"/>
      <x:c r="AH80" s="158"/>
      <x:c r="AI80" s="158"/>
      <x:c r="AJ80" s="158"/>
      <x:c r="AK80" s="158"/>
      <x:c r="AL80" s="158"/>
      <x:c r="AM80" s="158"/>
      <x:c r="AN80" s="158"/>
      <x:c r="AO80" s="158"/>
      <x:c r="AP80" s="158"/>
      <x:c r="AQ80" s="158"/>
      <x:c r="AR80" s="158"/>
      <x:c r="AS80" s="158"/>
      <x:c r="AT80" s="158"/>
      <x:c r="AU80" s="158"/>
      <x:c r="AV80" s="158"/>
      <x:c r="AW80" s="158"/>
    </x:row>
    <x:row r="81" s="92" customFormat="1" ht="12">
      <x:c r="B81" s="188"/>
      <x:c r="D81" s="188"/>
      <x:c r="I81" s="179"/>
      <x:c r="J81" s="189"/>
      <x:c r="L81" s="190"/>
      <x:c r="M81" s="94"/>
      <x:c r="O81" s="92" t="s">
        <x:v>195</x:v>
      </x:c>
      <x:c r="S81" s="191"/>
      <x:c r="T81" s="94"/>
      <x:c r="U81" s="192"/>
      <x:c r="Z81" s="191"/>
      <x:c r="AA81" s="94"/>
      <x:c r="AF81" s="158"/>
      <x:c r="AG81" s="158"/>
      <x:c r="AH81" s="158"/>
      <x:c r="AI81" s="158"/>
      <x:c r="AJ81" s="158"/>
      <x:c r="AK81" s="158"/>
      <x:c r="AL81" s="158"/>
      <x:c r="AM81" s="158"/>
      <x:c r="AN81" s="158"/>
      <x:c r="AO81" s="158"/>
      <x:c r="AP81" s="158"/>
      <x:c r="AQ81" s="158"/>
      <x:c r="AR81" s="158"/>
      <x:c r="AS81" s="158"/>
      <x:c r="AT81" s="158"/>
      <x:c r="AU81" s="158"/>
      <x:c r="AV81" s="158"/>
      <x:c r="AW81" s="158"/>
    </x:row>
    <x:row r="82" s="92" customFormat="1" ht="12">
      <x:c r="B82" s="188"/>
      <x:c r="D82" s="188"/>
      <x:c r="I82" s="179"/>
      <x:c r="J82" s="189"/>
      <x:c r="L82" s="190"/>
      <x:c r="M82" s="94"/>
      <x:c r="S82" s="191"/>
      <x:c r="T82" s="94"/>
      <x:c r="U82" s="192"/>
      <x:c r="Z82" s="191"/>
      <x:c r="AA82" s="94"/>
      <x:c r="AF82" s="158"/>
      <x:c r="AG82" s="158"/>
      <x:c r="AH82" s="158"/>
      <x:c r="AI82" s="158"/>
      <x:c r="AJ82" s="158"/>
      <x:c r="AK82" s="158"/>
      <x:c r="AL82" s="158"/>
      <x:c r="AM82" s="158"/>
      <x:c r="AN82" s="158"/>
      <x:c r="AO82" s="158"/>
      <x:c r="AP82" s="158"/>
      <x:c r="AQ82" s="158"/>
      <x:c r="AR82" s="158"/>
      <x:c r="AS82" s="158"/>
      <x:c r="AT82" s="158"/>
      <x:c r="AU82" s="158"/>
      <x:c r="AV82" s="158"/>
      <x:c r="AW82" s="158"/>
    </x:row>
    <x:row r="83" s="92" customFormat="1" ht="12">
      <x:c r="B83" s="188"/>
      <x:c r="D83" s="188"/>
      <x:c r="I83" s="179"/>
      <x:c r="J83" s="189"/>
      <x:c r="L83" s="190"/>
      <x:c r="M83" s="94"/>
      <x:c r="S83" s="191"/>
      <x:c r="T83" s="94"/>
      <x:c r="U83" s="192"/>
      <x:c r="Z83" s="191"/>
      <x:c r="AA83" s="94"/>
      <x:c r="AF83" s="158"/>
      <x:c r="AG83" s="158"/>
      <x:c r="AH83" s="158"/>
      <x:c r="AI83" s="158"/>
      <x:c r="AJ83" s="158"/>
      <x:c r="AK83" s="158"/>
      <x:c r="AL83" s="158"/>
      <x:c r="AM83" s="158"/>
      <x:c r="AN83" s="158"/>
      <x:c r="AO83" s="158"/>
      <x:c r="AP83" s="158"/>
      <x:c r="AQ83" s="158"/>
      <x:c r="AR83" s="158"/>
      <x:c r="AS83" s="158"/>
      <x:c r="AT83" s="158"/>
      <x:c r="AU83" s="158"/>
      <x:c r="AV83" s="158"/>
      <x:c r="AW83" s="158"/>
    </x:row>
    <x:row r="84" s="92" customFormat="1" ht="12">
      <x:c r="B84" s="188"/>
      <x:c r="D84" s="193"/>
      <x:c r="E84" s="194"/>
      <x:c r="F84" s="194"/>
      <x:c r="G84" s="194"/>
      <x:c r="H84" s="194"/>
      <x:c r="I84" s="179"/>
      <x:c r="J84" s="189"/>
      <x:c r="L84" s="190"/>
      <x:c r="M84" s="94"/>
      <x:c r="S84" s="191"/>
      <x:c r="T84" s="94"/>
      <x:c r="U84" s="192"/>
      <x:c r="V84" s="195" t="s">
        <x:v>196</x:v>
      </x:c>
      <x:c r="Z84" s="191"/>
      <x:c r="AA84" s="94"/>
      <x:c r="AD84" s="498" t="s">
        <x:v>197</x:v>
      </x:c>
      <x:c r="AE84" s="498"/>
      <x:c r="AF84" s="158"/>
      <x:c r="AG84" s="158"/>
      <x:c r="AH84" s="158"/>
      <x:c r="AI84" s="158"/>
      <x:c r="AJ84" s="158"/>
      <x:c r="AK84" s="158"/>
      <x:c r="AL84" s="158"/>
      <x:c r="AM84" s="158"/>
      <x:c r="AN84" s="158"/>
      <x:c r="AO84" s="158"/>
      <x:c r="AP84" s="158"/>
      <x:c r="AQ84" s="158"/>
      <x:c r="AR84" s="158"/>
      <x:c r="AS84" s="158"/>
      <x:c r="AT84" s="158"/>
      <x:c r="AU84" s="158"/>
      <x:c r="AV84" s="158"/>
      <x:c r="AW84" s="158"/>
    </x:row>
    <x:row r="85" s="92" customFormat="1" ht="12">
      <x:c r="B85" s="188"/>
      <x:c r="D85" s="188"/>
      <x:c r="I85" s="179"/>
      <x:c r="J85" s="189"/>
      <x:c r="K85" s="92" t="s">
        <x:v>198</x:v>
      </x:c>
      <x:c r="L85" s="190"/>
      <x:c r="M85" s="94"/>
      <x:c r="S85" s="191"/>
      <x:c r="T85" s="94"/>
      <x:c r="U85" s="192"/>
      <x:c r="V85" s="151">
        <x:v>2</x:v>
      </x:c>
      <x:c r="Z85" s="191"/>
      <x:c r="AA85" s="94"/>
      <x:c r="AF85" s="158"/>
      <x:c r="AG85" s="158"/>
      <x:c r="AH85" s="158"/>
      <x:c r="AI85" s="158"/>
      <x:c r="AJ85" s="158"/>
      <x:c r="AK85" s="158"/>
      <x:c r="AL85" s="158"/>
      <x:c r="AM85" s="158"/>
      <x:c r="AN85" s="158"/>
      <x:c r="AO85" s="158"/>
      <x:c r="AP85" s="158"/>
      <x:c r="AQ85" s="158"/>
      <x:c r="AR85" s="158"/>
      <x:c r="AS85" s="158"/>
      <x:c r="AT85" s="158"/>
      <x:c r="AU85" s="158"/>
      <x:c r="AV85" s="158"/>
      <x:c r="AW85" s="158"/>
    </x:row>
    <x:row r="86" s="92" customFormat="1" ht="12">
      <x:c r="B86" s="188" t="s">
        <x:v>193</x:v>
      </x:c>
      <x:c r="D86" s="188"/>
      <x:c r="I86" s="179"/>
      <x:c r="J86" s="189"/>
      <x:c r="L86" s="190"/>
      <x:c r="M86" s="94"/>
      <x:c r="S86" s="191"/>
      <x:c r="T86" s="94"/>
      <x:c r="U86" s="192"/>
      <x:c r="Z86" s="191"/>
      <x:c r="AA86" s="94"/>
      <x:c r="AF86" s="158"/>
      <x:c r="AG86" s="158"/>
      <x:c r="AH86" s="158"/>
      <x:c r="AI86" s="158"/>
      <x:c r="AJ86" s="158"/>
      <x:c r="AK86" s="158"/>
      <x:c r="AL86" s="158"/>
      <x:c r="AM86" s="158"/>
      <x:c r="AN86" s="158"/>
      <x:c r="AO86" s="158"/>
      <x:c r="AP86" s="158"/>
      <x:c r="AQ86" s="158"/>
      <x:c r="AR86" s="158"/>
      <x:c r="AS86" s="158"/>
      <x:c r="AT86" s="158"/>
      <x:c r="AU86" s="158"/>
      <x:c r="AV86" s="158"/>
      <x:c r="AW86" s="158"/>
    </x:row>
    <x:row r="87" s="92" customFormat="1" ht="12">
      <x:c r="B87" s="188" t="s">
        <x:v>199</x:v>
      </x:c>
      <x:c r="D87" s="187"/>
      <x:c r="E87" s="186"/>
      <x:c r="F87" s="636" t="n">
        <x:f>+Q54</x:f>
        <x:v>0</x:v>
      </x:c>
      <x:c r="G87" s="637"/>
      <x:c r="H87" s="638"/>
      <x:c r="I87" s="754" t="n">
        <x:f>+I68</x:f>
        <x:v>0.15</x:v>
      </x:c>
      <x:c r="J87" s="755"/>
      <x:c r="K87" s="196" t="n">
        <x:f>Q45-I87</x:f>
        <x:v>0.15</x:v>
      </x:c>
      <x:c r="L87" s="197"/>
      <x:c r="M87" s="186"/>
      <x:c r="N87" s="757" t="n">
        <x:f>+E64</x:f>
        <x:v>0.8999999999999999</x:v>
      </x:c>
      <x:c r="O87" s="643"/>
      <x:c r="P87" s="643"/>
      <x:c r="Q87" s="186"/>
      <x:c r="S87" s="191"/>
      <x:c r="T87" s="94"/>
      <x:c r="U87" s="192"/>
      <x:c r="Z87" s="191"/>
      <x:c r="AA87" s="94"/>
      <x:c r="AC87" s="92" t="s">
        <x:v>120</x:v>
      </x:c>
      <x:c r="AD87" s="92" t="s">
        <x:v>200</x:v>
      </x:c>
      <x:c r="AF87" s="158"/>
      <x:c r="AG87" s="158"/>
      <x:c r="AH87" s="158"/>
      <x:c r="AI87" s="158"/>
      <x:c r="AJ87" s="158"/>
      <x:c r="AK87" s="158"/>
      <x:c r="AL87" s="158"/>
      <x:c r="AM87" s="158"/>
      <x:c r="AN87" s="158"/>
      <x:c r="AO87" s="158"/>
      <x:c r="AP87" s="158"/>
      <x:c r="AQ87" s="158"/>
      <x:c r="AR87" s="158"/>
      <x:c r="AS87" s="158"/>
      <x:c r="AT87" s="158"/>
      <x:c r="AU87" s="158"/>
      <x:c r="AV87" s="158"/>
      <x:c r="AW87" s="158"/>
    </x:row>
    <x:row r="88" s="92" customFormat="1">
      <x:c r="A88" s="64"/>
      <x:c r="B88" s="98"/>
      <x:c r="C88" s="64"/>
      <x:c r="D88" s="98"/>
      <x:c r="E88" s="64"/>
      <x:c r="F88" s="100"/>
      <x:c r="G88" s="101"/>
      <x:c r="H88" s="64"/>
      <x:c r="I88" s="64"/>
      <x:c r="J88" s="64"/>
      <x:c r="K88" s="64"/>
      <x:c r="L88" s="64"/>
      <x:c r="M88" s="64"/>
      <x:c r="N88" s="64"/>
      <x:c r="O88" s="64"/>
      <x:c r="P88" s="64"/>
      <x:c r="Q88" s="64"/>
      <x:c r="R88" s="99"/>
      <x:c r="S88" s="199"/>
      <x:c r="T88" s="87"/>
      <x:c r="U88" s="200"/>
      <x:c r="V88" s="64"/>
      <x:c r="W88" s="64"/>
      <x:c r="X88" s="64"/>
      <x:c r="Y88" s="64"/>
      <x:c r="Z88" s="199"/>
      <x:c r="AA88" s="87"/>
      <x:c r="AB88" s="64"/>
      <x:c r="AC88" s="64"/>
      <x:c r="AD88" s="64"/>
      <x:c r="AE88" s="64"/>
      <x:c r="AF88" s="158"/>
      <x:c r="AG88" s="158"/>
      <x:c r="AH88" s="158"/>
      <x:c r="AI88" s="158"/>
      <x:c r="AJ88" s="158"/>
      <x:c r="AK88" s="158"/>
      <x:c r="AL88" s="158"/>
      <x:c r="AM88" s="158"/>
      <x:c r="AN88" s="158"/>
      <x:c r="AO88" s="158"/>
      <x:c r="AP88" s="158"/>
      <x:c r="AQ88" s="158"/>
      <x:c r="AR88" s="158"/>
      <x:c r="AS88" s="158"/>
      <x:c r="AT88" s="158"/>
      <x:c r="AU88" s="158"/>
      <x:c r="AV88" s="158"/>
      <x:c r="AW88" s="158"/>
    </x:row>
    <x:row r="89">
      <x:c r="B89" s="98"/>
      <x:c r="D89" s="98"/>
      <x:c r="F89" s="99"/>
      <x:c r="G89" s="87"/>
      <x:c r="K89" s="87" t="s">
        <x:v>201</x:v>
      </x:c>
      <x:c r="P89" s="743" t="n">
        <x:f>+Q58</x:f>
        <x:v>0.6</x:v>
      </x:c>
      <x:c r="Q89" s="744"/>
      <x:c r="R89" s="99"/>
      <x:c r="S89" s="199"/>
      <x:c r="T89" s="87"/>
      <x:c r="U89" s="200"/>
      <x:c r="Z89" s="199"/>
      <x:c r="AA89" s="87"/>
      <x:c r="AG89" s="158"/>
      <x:c r="AH89" s="158"/>
      <x:c r="AI89" s="158"/>
      <x:c r="AJ89" s="158"/>
      <x:c r="AK89" s="158"/>
      <x:c r="AL89" s="158"/>
      <x:c r="AM89" s="158"/>
      <x:c r="AN89" s="158"/>
      <x:c r="AO89" s="158"/>
      <x:c r="AP89" s="158"/>
      <x:c r="AQ89" s="158"/>
      <x:c r="AR89" s="158"/>
    </x:row>
    <x:row r="90">
      <x:c r="B90" s="95"/>
      <x:c r="C90" s="85"/>
      <x:c r="D90" s="85"/>
      <x:c r="E90" s="201"/>
      <x:c r="F90" s="96"/>
      <x:c r="G90" s="85"/>
      <x:c r="H90" s="85"/>
      <x:c r="I90" s="85"/>
      <x:c r="J90" s="85"/>
      <x:c r="K90" s="636" t="n">
        <x:f>+Q49</x:f>
        <x:v>1.2</x:v>
      </x:c>
      <x:c r="L90" s="637"/>
      <x:c r="M90" s="637"/>
      <x:c r="N90" s="85"/>
      <x:c r="O90" s="85"/>
      <x:c r="P90" s="85"/>
      <x:c r="Q90" s="85"/>
      <x:c r="R90" s="99"/>
      <x:c r="S90" s="199"/>
      <x:c r="T90" s="87"/>
      <x:c r="U90" s="200"/>
      <x:c r="Z90" s="199"/>
      <x:c r="AA90" s="87"/>
      <x:c r="AG90" s="158"/>
      <x:c r="AH90" s="158"/>
      <x:c r="AI90" s="158"/>
      <x:c r="AJ90" s="158"/>
      <x:c r="AK90" s="158"/>
      <x:c r="AL90" s="158"/>
      <x:c r="AM90" s="158"/>
      <x:c r="AN90" s="158"/>
      <x:c r="AO90" s="158"/>
      <x:c r="AP90" s="158"/>
      <x:c r="AQ90" s="158"/>
      <x:c r="AR90" s="158"/>
    </x:row>
    <x:row r="91">
      <x:c r="B91" s="98"/>
      <x:c r="E91" s="202" t="s">
        <x:v>202</x:v>
      </x:c>
      <x:c r="S91" s="87"/>
      <x:c r="T91" s="87"/>
      <x:c r="U91" s="87"/>
      <x:c r="Z91" s="203" t="s">
        <x:v>203</x:v>
      </x:c>
      <x:c r="AA91" s="203" t="s">
        <x:v>204</x:v>
      </x:c>
      <x:c r="AB91" s="204" t="s">
        <x:v>120</x:v>
      </x:c>
      <x:c r="AC91" s="149"/>
      <x:c r="AG91" s="158"/>
      <x:c r="AH91" s="158"/>
      <x:c r="AI91" s="158"/>
      <x:c r="AJ91" s="158"/>
      <x:c r="AK91" s="158"/>
      <x:c r="AL91" s="158"/>
      <x:c r="AM91" s="158"/>
      <x:c r="AN91" s="158"/>
      <x:c r="AO91" s="158"/>
      <x:c r="AP91" s="158"/>
      <x:c r="AQ91" s="158"/>
      <x:c r="AR91" s="158"/>
    </x:row>
    <x:row r="92">
      <x:c r="C92" s="64" t="s">
        <x:v>205</x:v>
      </x:c>
      <x:c r="Z92" s="150"/>
      <x:c r="AG92" s="158"/>
      <x:c r="AH92" s="158"/>
      <x:c r="AI92" s="158"/>
      <x:c r="AJ92" s="158"/>
      <x:c r="AK92" s="158"/>
      <x:c r="AL92" s="158"/>
      <x:c r="AM92" s="158"/>
      <x:c r="AN92" s="158"/>
      <x:c r="AO92" s="158"/>
      <x:c r="AP92" s="158"/>
      <x:c r="AQ92" s="158"/>
      <x:c r="AR92" s="158"/>
    </x:row>
    <x:row r="93">
      <x:c r="C93" s="64" t="s">
        <x:v>206</x:v>
      </x:c>
      <x:c r="AG93" s="158"/>
      <x:c r="AH93" s="158"/>
      <x:c r="AI93" s="158"/>
      <x:c r="AJ93" s="158"/>
      <x:c r="AK93" s="158"/>
      <x:c r="AL93" s="158"/>
      <x:c r="AM93" s="158"/>
      <x:c r="AN93" s="158"/>
      <x:c r="AO93" s="158"/>
      <x:c r="AP93" s="158"/>
      <x:c r="AQ93" s="158"/>
      <x:c r="AR93" s="158"/>
    </x:row>
    <x:row r="94">
      <x:c r="AG94" s="158"/>
      <x:c r="AH94" s="158"/>
      <x:c r="AI94" s="158"/>
      <x:c r="AJ94" s="158"/>
      <x:c r="AK94" s="158"/>
      <x:c r="AL94" s="158"/>
      <x:c r="AM94" s="158"/>
      <x:c r="AN94" s="158"/>
      <x:c r="AO94" s="158"/>
      <x:c r="AP94" s="158"/>
      <x:c r="AQ94" s="158"/>
      <x:c r="AR94" s="158"/>
    </x:row>
    <x:row r="95">
      <x:c r="AG95" s="158"/>
      <x:c r="AH95" s="158"/>
      <x:c r="AI95" s="158"/>
      <x:c r="AJ95" s="158"/>
      <x:c r="AK95" s="158"/>
      <x:c r="AL95" s="158"/>
      <x:c r="AM95" s="158"/>
      <x:c r="AN95" s="158"/>
      <x:c r="AO95" s="158"/>
      <x:c r="AP95" s="158"/>
      <x:c r="AQ95" s="158"/>
      <x:c r="AR95" s="158"/>
    </x:row>
    <x:row r="96">
      <x:c r="B96" s="100"/>
      <x:c r="C96" s="101" t="s">
        <x:v>207</x:v>
      </x:c>
      <x:c r="D96" s="101"/>
      <x:c r="E96" s="101" t="s">
        <x:v>208</x:v>
      </x:c>
      <x:c r="F96" s="101"/>
      <x:c r="G96" s="101"/>
      <x:c r="H96" s="101"/>
      <x:c r="I96" s="101"/>
      <x:c r="J96" s="101"/>
      <x:c r="K96" s="101"/>
      <x:c r="L96" s="101"/>
      <x:c r="M96" s="756">
        <x:v>1</x:v>
      </x:c>
      <x:c r="N96" s="756"/>
      <x:c r="O96" s="374" t="s">
        <x:v>209</x:v>
      </x:c>
      <x:c r="P96" s="374"/>
      <x:c r="Q96" s="374"/>
      <x:c r="R96" s="374"/>
      <x:c r="S96" s="374"/>
      <x:c r="T96" s="101"/>
      <x:c r="U96" s="101"/>
      <x:c r="V96" s="101"/>
      <x:c r="W96" s="101"/>
      <x:c r="X96" s="101"/>
      <x:c r="Y96" s="101"/>
      <x:c r="Z96" s="101"/>
      <x:c r="AA96" s="101"/>
      <x:c r="AB96" s="101"/>
      <x:c r="AC96" s="101"/>
      <x:c r="AD96" s="101"/>
      <x:c r="AE96" s="375"/>
      <x:c r="AG96" s="158"/>
      <x:c r="AH96" s="158"/>
      <x:c r="AI96" s="158"/>
      <x:c r="AJ96" s="158"/>
      <x:c r="AK96" s="158"/>
      <x:c r="AL96" s="158"/>
      <x:c r="AM96" s="158"/>
      <x:c r="AN96" s="158"/>
      <x:c r="AO96" s="158"/>
      <x:c r="AP96" s="158"/>
      <x:c r="AQ96" s="158"/>
      <x:c r="AR96" s="158"/>
    </x:row>
    <x:row r="97">
      <x:c r="A97" s="92"/>
      <x:c r="B97" s="179"/>
      <x:c r="C97" s="94"/>
      <x:c r="D97" s="94"/>
      <x:c r="E97" s="94"/>
      <x:c r="F97" s="94"/>
      <x:c r="G97" s="94"/>
      <x:c r="H97" s="94"/>
      <x:c r="I97" s="94"/>
      <x:c r="J97" s="94"/>
      <x:c r="K97" s="94"/>
      <x:c r="L97" s="94"/>
      <x:c r="M97" s="94"/>
      <x:c r="N97" s="94"/>
      <x:c r="O97" s="94"/>
      <x:c r="P97" s="94"/>
      <x:c r="Q97" s="94"/>
      <x:c r="R97" s="94"/>
      <x:c r="S97" s="94"/>
      <x:c r="T97" s="94"/>
      <x:c r="U97" s="94"/>
      <x:c r="V97" s="94"/>
      <x:c r="W97" s="94"/>
      <x:c r="X97" s="94"/>
      <x:c r="Y97" s="94"/>
      <x:c r="Z97" s="94"/>
      <x:c r="AA97" s="94"/>
      <x:c r="AB97" s="94"/>
      <x:c r="AC97" s="94"/>
      <x:c r="AD97" s="94"/>
      <x:c r="AE97" s="188"/>
      <x:c r="AG97" s="158"/>
      <x:c r="AH97" s="158"/>
      <x:c r="AI97" s="158"/>
      <x:c r="AJ97" s="158"/>
      <x:c r="AK97" s="158"/>
      <x:c r="AL97" s="158"/>
      <x:c r="AM97" s="158"/>
      <x:c r="AN97" s="158"/>
      <x:c r="AO97" s="158"/>
      <x:c r="AP97" s="158"/>
      <x:c r="AQ97" s="158"/>
      <x:c r="AR97" s="158"/>
    </x:row>
    <x:row r="98" s="92" customFormat="1" ht="12">
      <x:c r="B98" s="179"/>
      <x:c r="C98" s="94"/>
      <x:c r="D98" s="94"/>
      <x:c r="E98" s="493" t="s">
        <x:v>210</x:v>
      </x:c>
      <x:c r="F98" s="493"/>
      <x:c r="G98" s="242" t="s">
        <x:v>114</x:v>
      </x:c>
      <x:c r="H98" s="745" t="n">
        <x:f>+O66</x:f>
        <x:v>0.5</x:v>
      </x:c>
      <x:c r="I98" s="493"/>
      <x:c r="J98" s="94" t="s">
        <x:v>25</x:v>
      </x:c>
      <x:c r="K98" s="94"/>
      <x:c r="L98" s="94" t="s">
        <x:v>211</x:v>
      </x:c>
      <x:c r="M98" s="745" t="n">
        <x:f>N87+K87</x:f>
        <x:v>1.0499999999999998</x:v>
      </x:c>
      <x:c r="N98" s="493"/>
      <x:c r="O98" s="94" t="s">
        <x:v>211</x:v>
      </x:c>
      <x:c r="P98" s="613" t="n">
        <x:f>+M96</x:f>
        <x:v>1</x:v>
      </x:c>
      <x:c r="Q98" s="613"/>
      <x:c r="R98" s="376"/>
      <x:c r="S98" s="94"/>
      <x:c r="T98" s="745"/>
      <x:c r="U98" s="493"/>
      <x:c r="V98" s="94"/>
      <x:c r="W98" s="94"/>
      <x:c r="X98" s="242" t="s">
        <x:v>114</x:v>
      </x:c>
      <x:c r="Y98" s="94"/>
      <x:c r="Z98" s="750" t="n">
        <x:f>H98*M98*P98*1000</x:f>
        <x:v>524.9999999999999</x:v>
      </x:c>
      <x:c r="AA98" s="750"/>
      <x:c r="AB98" s="750"/>
      <x:c r="AC98" s="110" t="s">
        <x:v>212</x:v>
      </x:c>
      <x:c r="AD98" s="94"/>
      <x:c r="AE98" s="188"/>
      <x:c r="AF98" s="158"/>
      <x:c r="AG98" s="158"/>
      <x:c r="AH98" s="158"/>
      <x:c r="AI98" s="158"/>
      <x:c r="AJ98" s="158"/>
      <x:c r="AK98" s="158"/>
      <x:c r="AL98" s="158"/>
      <x:c r="AM98" s="158"/>
      <x:c r="AN98" s="158"/>
      <x:c r="AO98" s="158"/>
      <x:c r="AP98" s="158"/>
      <x:c r="AQ98" s="158"/>
      <x:c r="AR98" s="158"/>
      <x:c r="AS98" s="158"/>
      <x:c r="AT98" s="158"/>
      <x:c r="AU98" s="158"/>
      <x:c r="AV98" s="158"/>
      <x:c r="AW98" s="158"/>
    </x:row>
    <x:row r="99" s="92" customFormat="1" ht="12">
      <x:c r="B99" s="179"/>
      <x:c r="C99" s="94"/>
      <x:c r="D99" s="94"/>
      <x:c r="E99" s="94"/>
      <x:c r="F99" s="94"/>
      <x:c r="G99" s="242"/>
      <x:c r="H99" s="94"/>
      <x:c r="I99" s="94"/>
      <x:c r="J99" s="94"/>
      <x:c r="K99" s="94"/>
      <x:c r="L99" s="94"/>
      <x:c r="M99" s="94"/>
      <x:c r="N99" s="94"/>
      <x:c r="O99" s="94"/>
      <x:c r="P99" s="94"/>
      <x:c r="Q99" s="94"/>
      <x:c r="R99" s="94"/>
      <x:c r="S99" s="94"/>
      <x:c r="T99" s="94"/>
      <x:c r="U99" s="94"/>
      <x:c r="V99" s="94"/>
      <x:c r="W99" s="94"/>
      <x:c r="X99" s="242"/>
      <x:c r="Y99" s="94"/>
      <x:c r="Z99" s="377"/>
      <x:c r="AA99" s="377"/>
      <x:c r="AB99" s="377"/>
      <x:c r="AC99" s="110"/>
      <x:c r="AD99" s="94"/>
      <x:c r="AE99" s="188"/>
      <x:c r="AF99" s="158"/>
      <x:c r="AG99" s="158"/>
      <x:c r="AH99" s="392" t="n">
        <x:f>+Z98</x:f>
        <x:v>524.9999999999999</x:v>
      </x:c>
      <x:c r="AI99" s="158"/>
      <x:c r="AJ99" s="158"/>
      <x:c r="AK99" s="158"/>
      <x:c r="AL99" s="158"/>
      <x:c r="AM99" s="158"/>
      <x:c r="AN99" s="158"/>
      <x:c r="AO99" s="158"/>
      <x:c r="AP99" s="158"/>
      <x:c r="AQ99" s="158"/>
      <x:c r="AR99" s="158"/>
      <x:c r="AS99" s="158"/>
      <x:c r="AT99" s="158"/>
      <x:c r="AU99" s="158"/>
      <x:c r="AV99" s="158"/>
      <x:c r="AW99" s="158"/>
    </x:row>
    <x:row r="100" s="92" customFormat="1" ht="12">
      <x:c r="B100" s="179"/>
      <x:c r="C100" s="94"/>
      <x:c r="D100" s="94"/>
      <x:c r="E100" s="493" t="s">
        <x:v>195</x:v>
      </x:c>
      <x:c r="F100" s="493"/>
      <x:c r="G100" s="242" t="s">
        <x:v>114</x:v>
      </x:c>
      <x:c r="H100" s="747" t="n">
        <x:f>+I17</x:f>
        <x:v>1</x:v>
      </x:c>
      <x:c r="I100" s="493"/>
      <x:c r="J100" s="493"/>
      <x:c r="K100" s="94" t="s">
        <x:v>213</x:v>
      </x:c>
      <x:c r="L100" s="94"/>
      <x:c r="M100" s="94"/>
      <x:c r="N100" s="242" t="s">
        <x:v>211</x:v>
      </x:c>
      <x:c r="O100" s="94" t="s">
        <x:v>214</x:v>
      </x:c>
      <x:c r="P100" s="745" t="n">
        <x:f>+N87</x:f>
        <x:v>0.8999999999999999</x:v>
      </x:c>
      <x:c r="Q100" s="493"/>
      <x:c r="R100" s="94" t="s">
        <x:v>211</x:v>
      </x:c>
      <x:c r="S100" s="745">
        <x:v>2.6</x:v>
      </x:c>
      <x:c r="T100" s="493"/>
      <x:c r="U100" s="94" t="s">
        <x:v>215</x:v>
      </x:c>
      <x:c r="V100" s="745" t="n">
        <x:f>+M96</x:f>
        <x:v>1</x:v>
      </x:c>
      <x:c r="W100" s="493"/>
      <x:c r="X100" s="242" t="s">
        <x:v>114</x:v>
      </x:c>
      <x:c r="Y100" s="94"/>
      <x:c r="Z100" s="750" t="n">
        <x:f>H100*P100*S100*V100</x:f>
        <x:v>2.34</x:v>
      </x:c>
      <x:c r="AA100" s="750"/>
      <x:c r="AB100" s="750"/>
      <x:c r="AC100" s="110" t="s">
        <x:v>212</x:v>
      </x:c>
      <x:c r="AD100" s="94"/>
      <x:c r="AE100" s="188"/>
      <x:c r="AF100" s="158"/>
      <x:c r="AG100" s="158"/>
      <x:c r="AH100" s="381" t="n">
        <x:f>+AH110*1.41+AH99*1.7</x:f>
        <x:v>5312.19435</x:v>
      </x:c>
      <x:c r="AI100" s="158"/>
      <x:c r="AJ100" s="158"/>
      <x:c r="AK100" s="158"/>
      <x:c r="AL100" s="158"/>
      <x:c r="AM100" s="158"/>
      <x:c r="AN100" s="158"/>
      <x:c r="AO100" s="158"/>
      <x:c r="AP100" s="158"/>
      <x:c r="AQ100" s="158"/>
      <x:c r="AR100" s="158"/>
      <x:c r="AS100" s="158"/>
      <x:c r="AT100" s="158"/>
      <x:c r="AU100" s="158"/>
      <x:c r="AV100" s="158"/>
      <x:c r="AW100" s="158"/>
    </x:row>
    <x:row r="101" s="92" customFormat="1" ht="12">
      <x:c r="B101" s="179"/>
      <x:c r="C101" s="94"/>
      <x:c r="D101" s="94"/>
      <x:c r="E101" s="94"/>
      <x:c r="F101" s="94"/>
      <x:c r="G101" s="242"/>
      <x:c r="H101" s="94"/>
      <x:c r="I101" s="94"/>
      <x:c r="J101" s="94"/>
      <x:c r="K101" s="94"/>
      <x:c r="L101" s="94"/>
      <x:c r="M101" s="94"/>
      <x:c r="N101" s="242"/>
      <x:c r="O101" s="94"/>
      <x:c r="P101" s="94"/>
      <x:c r="Q101" s="94"/>
      <x:c r="R101" s="94"/>
      <x:c r="S101" s="94"/>
      <x:c r="T101" s="94"/>
      <x:c r="U101" s="94"/>
      <x:c r="V101" s="94"/>
      <x:c r="W101" s="94"/>
      <x:c r="X101" s="242"/>
      <x:c r="Y101" s="94"/>
      <x:c r="Z101" s="377"/>
      <x:c r="AA101" s="377"/>
      <x:c r="AB101" s="377"/>
      <x:c r="AC101" s="110"/>
      <x:c r="AD101" s="94"/>
      <x:c r="AE101" s="188"/>
      <x:c r="AF101" s="158"/>
      <x:c r="AG101" s="158"/>
      <x:c r="AH101" s="381" t="n">
        <x:f>+AH100/1000</x:f>
        <x:v>5.3121943499999995</x:v>
      </x:c>
      <x:c r="AI101" s="158"/>
      <x:c r="AJ101" s="158"/>
      <x:c r="AK101" s="158"/>
      <x:c r="AL101" s="158"/>
      <x:c r="AM101" s="158"/>
      <x:c r="AN101" s="158"/>
      <x:c r="AO101" s="158"/>
      <x:c r="AP101" s="158"/>
      <x:c r="AQ101" s="158"/>
      <x:c r="AR101" s="158"/>
      <x:c r="AS101" s="158"/>
      <x:c r="AT101" s="158"/>
      <x:c r="AU101" s="158"/>
      <x:c r="AV101" s="158"/>
      <x:c r="AW101" s="158"/>
    </x:row>
    <x:row r="102" s="92" customFormat="1" ht="12">
      <x:c r="B102" s="179"/>
      <x:c r="C102" s="94"/>
      <x:c r="D102" s="94"/>
      <x:c r="E102" s="493" t="s">
        <x:v>190</x:v>
      </x:c>
      <x:c r="F102" s="493"/>
      <x:c r="G102" s="242" t="s">
        <x:v>114</x:v>
      </x:c>
      <x:c r="H102" s="747" t="n">
        <x:f>+I17</x:f>
        <x:v>1</x:v>
      </x:c>
      <x:c r="I102" s="493"/>
      <x:c r="J102" s="493"/>
      <x:c r="K102" s="94" t="s">
        <x:v>213</x:v>
      </x:c>
      <x:c r="L102" s="94"/>
      <x:c r="M102" s="94"/>
      <x:c r="N102" s="242" t="s">
        <x:v>211</x:v>
      </x:c>
      <x:c r="O102" s="94" t="s">
        <x:v>214</x:v>
      </x:c>
      <x:c r="P102" s="603" t="n">
        <x:f>+K87</x:f>
        <x:v>0.15</x:v>
      </x:c>
      <x:c r="Q102" s="541"/>
      <x:c r="R102" s="186" t="s">
        <x:v>211</x:v>
      </x:c>
      <x:c r="S102" s="603">
        <x:v>2.6</x:v>
      </x:c>
      <x:c r="T102" s="541"/>
      <x:c r="U102" s="94" t="s">
        <x:v>215</x:v>
      </x:c>
      <x:c r="V102" s="745" t="n">
        <x:f>+M96</x:f>
        <x:v>1</x:v>
      </x:c>
      <x:c r="W102" s="493"/>
      <x:c r="X102" s="242" t="s">
        <x:v>114</x:v>
      </x:c>
      <x:c r="Y102" s="94"/>
      <x:c r="Z102" s="750" t="n">
        <x:f>H102*(P102*S102/Q103)*V102</x:f>
        <x:v>0.195</x:v>
      </x:c>
      <x:c r="AA102" s="750"/>
      <x:c r="AB102" s="750"/>
      <x:c r="AC102" s="110" t="s">
        <x:v>212</x:v>
      </x:c>
      <x:c r="AD102" s="94"/>
      <x:c r="AE102" s="188"/>
      <x:c r="AF102" s="158"/>
      <x:c r="AG102" s="158"/>
      <x:c r="AH102" s="158"/>
      <x:c r="AI102" s="158"/>
      <x:c r="AJ102" s="158"/>
      <x:c r="AK102" s="158"/>
      <x:c r="AL102" s="158"/>
      <x:c r="AM102" s="158"/>
      <x:c r="AN102" s="158"/>
      <x:c r="AO102" s="158"/>
      <x:c r="AP102" s="158"/>
      <x:c r="AQ102" s="158"/>
      <x:c r="AR102" s="158"/>
      <x:c r="AS102" s="158"/>
      <x:c r="AT102" s="158"/>
      <x:c r="AU102" s="158"/>
      <x:c r="AV102" s="158"/>
      <x:c r="AW102" s="158"/>
    </x:row>
    <x:row r="103" s="92" customFormat="1" ht="12">
      <x:c r="B103" s="179"/>
      <x:c r="C103" s="94"/>
      <x:c r="D103" s="94"/>
      <x:c r="E103" s="94"/>
      <x:c r="F103" s="94"/>
      <x:c r="G103" s="242"/>
      <x:c r="H103" s="94"/>
      <x:c r="I103" s="94"/>
      <x:c r="J103" s="94"/>
      <x:c r="K103" s="94"/>
      <x:c r="L103" s="94"/>
      <x:c r="M103" s="94"/>
      <x:c r="N103" s="242"/>
      <x:c r="O103" s="94"/>
      <x:c r="P103" s="94"/>
      <x:c r="Q103" s="543">
        <x:v>2</x:v>
      </x:c>
      <x:c r="R103" s="543"/>
      <x:c r="S103" s="543"/>
      <x:c r="T103" s="94"/>
      <x:c r="U103" s="94"/>
      <x:c r="V103" s="94"/>
      <x:c r="W103" s="94"/>
      <x:c r="X103" s="242"/>
      <x:c r="Y103" s="94"/>
      <x:c r="Z103" s="377"/>
      <x:c r="AA103" s="377"/>
      <x:c r="AB103" s="377"/>
      <x:c r="AC103" s="110"/>
      <x:c r="AD103" s="94"/>
      <x:c r="AE103" s="188"/>
      <x:c r="AF103" s="158"/>
      <x:c r="AG103" s="158"/>
      <x:c r="AH103" s="158"/>
      <x:c r="AI103" s="158"/>
      <x:c r="AJ103" s="158"/>
      <x:c r="AK103" s="158"/>
      <x:c r="AL103" s="158"/>
      <x:c r="AM103" s="158"/>
      <x:c r="AN103" s="158"/>
      <x:c r="AO103" s="158"/>
      <x:c r="AP103" s="158"/>
      <x:c r="AQ103" s="158"/>
      <x:c r="AR103" s="158"/>
      <x:c r="AS103" s="158"/>
      <x:c r="AT103" s="158"/>
      <x:c r="AU103" s="158"/>
      <x:c r="AV103" s="158"/>
      <x:c r="AW103" s="158"/>
    </x:row>
    <x:row r="104" s="92" customFormat="1" ht="12">
      <x:c r="B104" s="179"/>
      <x:c r="C104" s="94"/>
      <x:c r="D104" s="94"/>
      <x:c r="E104" s="493" t="s">
        <x:v>198</x:v>
      </x:c>
      <x:c r="F104" s="493"/>
      <x:c r="G104" s="242" t="s">
        <x:v>114</x:v>
      </x:c>
      <x:c r="H104" s="747">
        <x:v>2400</x:v>
      </x:c>
      <x:c r="I104" s="493"/>
      <x:c r="J104" s="493"/>
      <x:c r="K104" s="94" t="s">
        <x:v>213</x:v>
      </x:c>
      <x:c r="L104" s="94"/>
      <x:c r="M104" s="94"/>
      <x:c r="N104" s="242" t="s">
        <x:v>211</x:v>
      </x:c>
      <x:c r="O104" s="94" t="s">
        <x:v>214</x:v>
      </x:c>
      <x:c r="P104" s="603" t="n">
        <x:f>+K87</x:f>
        <x:v>0.15</x:v>
      </x:c>
      <x:c r="Q104" s="541"/>
      <x:c r="R104" s="186" t="s">
        <x:v>211</x:v>
      </x:c>
      <x:c r="S104" s="603">
        <x:v>2.6</x:v>
      </x:c>
      <x:c r="T104" s="541"/>
      <x:c r="U104" s="94" t="s">
        <x:v>215</x:v>
      </x:c>
      <x:c r="V104" s="745" t="n">
        <x:f>+P98</x:f>
        <x:v>1</x:v>
      </x:c>
      <x:c r="W104" s="493"/>
      <x:c r="X104" s="242" t="s">
        <x:v>114</x:v>
      </x:c>
      <x:c r="Y104" s="94"/>
      <x:c r="Z104" s="750" t="n">
        <x:f>H104*(P104*S104/Q105)*V104</x:f>
        <x:v>468</x:v>
      </x:c>
      <x:c r="AA104" s="750"/>
      <x:c r="AB104" s="750"/>
      <x:c r="AC104" s="110" t="s">
        <x:v>212</x:v>
      </x:c>
      <x:c r="AD104" s="94"/>
      <x:c r="AE104" s="188"/>
      <x:c r="AF104" s="158"/>
      <x:c r="AG104" s="158"/>
      <x:c r="AH104" s="158"/>
      <x:c r="AI104" s="158"/>
      <x:c r="AJ104" s="158"/>
      <x:c r="AK104" s="158"/>
      <x:c r="AL104" s="158"/>
      <x:c r="AM104" s="158"/>
      <x:c r="AN104" s="158"/>
      <x:c r="AO104" s="158"/>
      <x:c r="AP104" s="158"/>
      <x:c r="AQ104" s="158"/>
      <x:c r="AR104" s="158"/>
      <x:c r="AS104" s="158"/>
      <x:c r="AT104" s="158"/>
      <x:c r="AU104" s="158"/>
      <x:c r="AV104" s="158"/>
      <x:c r="AW104" s="158"/>
    </x:row>
    <x:row r="105" s="92" customFormat="1" ht="12">
      <x:c r="B105" s="179"/>
      <x:c r="C105" s="94"/>
      <x:c r="D105" s="94"/>
      <x:c r="E105" s="94"/>
      <x:c r="F105" s="94"/>
      <x:c r="G105" s="242"/>
      <x:c r="H105" s="94"/>
      <x:c r="I105" s="94"/>
      <x:c r="J105" s="94"/>
      <x:c r="K105" s="94"/>
      <x:c r="L105" s="94"/>
      <x:c r="M105" s="94"/>
      <x:c r="N105" s="242"/>
      <x:c r="O105" s="94"/>
      <x:c r="P105" s="94"/>
      <x:c r="Q105" s="543">
        <x:v>2</x:v>
      </x:c>
      <x:c r="R105" s="543"/>
      <x:c r="S105" s="543"/>
      <x:c r="T105" s="94"/>
      <x:c r="U105" s="94"/>
      <x:c r="V105" s="94"/>
      <x:c r="W105" s="94"/>
      <x:c r="X105" s="242"/>
      <x:c r="Y105" s="94"/>
      <x:c r="Z105" s="377"/>
      <x:c r="AA105" s="377"/>
      <x:c r="AB105" s="377"/>
      <x:c r="AC105" s="110"/>
      <x:c r="AD105" s="94"/>
      <x:c r="AE105" s="188"/>
      <x:c r="AF105" s="158"/>
      <x:c r="AG105" s="158"/>
      <x:c r="AH105" s="158"/>
      <x:c r="AI105" s="158"/>
      <x:c r="AJ105" s="158"/>
      <x:c r="AK105" s="158"/>
      <x:c r="AL105" s="158"/>
      <x:c r="AM105" s="158"/>
      <x:c r="AN105" s="158"/>
      <x:c r="AO105" s="158"/>
      <x:c r="AP105" s="158"/>
      <x:c r="AQ105" s="158"/>
      <x:c r="AR105" s="158"/>
      <x:c r="AS105" s="158"/>
      <x:c r="AT105" s="158"/>
      <x:c r="AU105" s="158"/>
      <x:c r="AV105" s="158"/>
      <x:c r="AW105" s="158"/>
    </x:row>
    <x:row r="106" s="92" customFormat="1" ht="12">
      <x:c r="B106" s="179"/>
      <x:c r="C106" s="94"/>
      <x:c r="D106" s="94"/>
      <x:c r="E106" s="493" t="s">
        <x:v>192</x:v>
      </x:c>
      <x:c r="F106" s="493"/>
      <x:c r="G106" s="242" t="s">
        <x:v>114</x:v>
      </x:c>
      <x:c r="H106" s="747" t="n">
        <x:f>+H104</x:f>
        <x:v>2400</x:v>
      </x:c>
      <x:c r="I106" s="493"/>
      <x:c r="J106" s="493"/>
      <x:c r="K106" s="94" t="s">
        <x:v>213</x:v>
      </x:c>
      <x:c r="L106" s="94"/>
      <x:c r="M106" s="94"/>
      <x:c r="N106" s="242" t="s">
        <x:v>211</x:v>
      </x:c>
      <x:c r="O106" s="94"/>
      <x:c r="P106" s="493" t="n">
        <x:f>+I87</x:f>
        <x:v>0.15</x:v>
      </x:c>
      <x:c r="Q106" s="493"/>
      <x:c r="R106" s="94" t="s">
        <x:v>211</x:v>
      </x:c>
      <x:c r="S106" s="745">
        <x:v>2.6</x:v>
      </x:c>
      <x:c r="T106" s="493"/>
      <x:c r="U106" s="94" t="s">
        <x:v>211</x:v>
      </x:c>
      <x:c r="V106" s="745" t="n">
        <x:f>+M96</x:f>
        <x:v>1</x:v>
      </x:c>
      <x:c r="W106" s="493"/>
      <x:c r="X106" s="242" t="s">
        <x:v>114</x:v>
      </x:c>
      <x:c r="Y106" s="94"/>
      <x:c r="Z106" s="750" t="n">
        <x:f>H106*P106*S106*V106</x:f>
        <x:v>936</x:v>
      </x:c>
      <x:c r="AA106" s="750"/>
      <x:c r="AB106" s="750"/>
      <x:c r="AC106" s="110" t="s">
        <x:v>212</x:v>
      </x:c>
      <x:c r="AD106" s="94"/>
      <x:c r="AE106" s="188"/>
      <x:c r="AF106" s="158"/>
      <x:c r="AG106" s="158"/>
      <x:c r="AH106" s="158"/>
      <x:c r="AI106" s="158"/>
      <x:c r="AJ106" s="158"/>
      <x:c r="AK106" s="158"/>
      <x:c r="AL106" s="158"/>
      <x:c r="AM106" s="158"/>
      <x:c r="AN106" s="158"/>
      <x:c r="AO106" s="158"/>
      <x:c r="AP106" s="158"/>
      <x:c r="AQ106" s="158"/>
      <x:c r="AR106" s="158"/>
      <x:c r="AS106" s="158"/>
      <x:c r="AT106" s="158"/>
      <x:c r="AU106" s="158"/>
      <x:c r="AV106" s="158"/>
      <x:c r="AW106" s="158"/>
    </x:row>
    <x:row r="107" s="92" customFormat="1">
      <x:c r="B107" s="179"/>
      <x:c r="C107" s="94"/>
      <x:c r="D107" s="94"/>
      <x:c r="E107" s="94"/>
      <x:c r="F107" s="94"/>
      <x:c r="G107" s="242"/>
      <x:c r="H107" s="94"/>
      <x:c r="I107" s="94"/>
      <x:c r="J107" s="94"/>
      <x:c r="K107" s="94"/>
      <x:c r="L107" s="94"/>
      <x:c r="M107" s="94"/>
      <x:c r="N107" s="242"/>
      <x:c r="O107" s="94"/>
      <x:c r="P107" s="94"/>
      <x:c r="Q107" s="94"/>
      <x:c r="R107" s="94"/>
      <x:c r="S107" s="94"/>
      <x:c r="T107" s="94"/>
      <x:c r="U107" s="94"/>
      <x:c r="V107" s="94"/>
      <x:c r="W107" s="94"/>
      <x:c r="X107" s="242"/>
      <x:c r="Y107" s="94"/>
      <x:c r="Z107" s="377"/>
      <x:c r="AA107" s="377"/>
      <x:c r="AB107" s="377"/>
      <x:c r="AC107" s="110"/>
      <x:c r="AD107" s="94"/>
      <x:c r="AE107" s="188"/>
      <x:c r="AF107" s="158"/>
      <x:c r="AG107" s="63"/>
      <x:c r="AH107" s="63"/>
      <x:c r="AI107" s="63"/>
      <x:c r="AJ107" s="63"/>
      <x:c r="AK107" s="63"/>
      <x:c r="AL107" s="63"/>
      <x:c r="AM107" s="63"/>
      <x:c r="AN107" s="63"/>
      <x:c r="AO107" s="63"/>
      <x:c r="AP107" s="63"/>
      <x:c r="AQ107" s="63"/>
      <x:c r="AR107" s="63"/>
      <x:c r="AS107" s="158"/>
      <x:c r="AT107" s="158"/>
      <x:c r="AU107" s="158"/>
      <x:c r="AV107" s="158"/>
      <x:c r="AW107" s="158"/>
    </x:row>
    <x:row r="108" s="92" customFormat="1" ht="13.5">
      <x:c r="B108" s="179"/>
      <x:c r="C108" s="94"/>
      <x:c r="D108" s="94"/>
      <x:c r="E108" s="493" t="s">
        <x:v>201</x:v>
      </x:c>
      <x:c r="F108" s="493"/>
      <x:c r="G108" s="242" t="s">
        <x:v>114</x:v>
      </x:c>
      <x:c r="H108" s="493" t="n">
        <x:f>+H106</x:f>
        <x:v>2400</x:v>
      </x:c>
      <x:c r="I108" s="493"/>
      <x:c r="J108" s="493"/>
      <x:c r="K108" s="94" t="s">
        <x:v>213</x:v>
      </x:c>
      <x:c r="L108" s="94"/>
      <x:c r="M108" s="94"/>
      <x:c r="N108" s="242" t="s">
        <x:v>211</x:v>
      </x:c>
      <x:c r="O108" s="94"/>
      <x:c r="P108" s="745" t="n">
        <x:f>+K90</x:f>
        <x:v>1.2</x:v>
      </x:c>
      <x:c r="Q108" s="493"/>
      <x:c r="R108" s="94" t="s">
        <x:v>211</x:v>
      </x:c>
      <x:c r="S108" s="745" t="n">
        <x:f>+P89</x:f>
        <x:v>0.6</x:v>
      </x:c>
      <x:c r="T108" s="493"/>
      <x:c r="U108" s="94" t="s">
        <x:v>211</x:v>
      </x:c>
      <x:c r="V108" s="745" t="n">
        <x:f>+M96</x:f>
        <x:v>1</x:v>
      </x:c>
      <x:c r="W108" s="493"/>
      <x:c r="X108" s="242" t="s">
        <x:v>114</x:v>
      </x:c>
      <x:c r="Y108" s="94"/>
      <x:c r="Z108" s="751" t="n">
        <x:f>H108*P108*S108*V108</x:f>
        <x:v>1728</x:v>
      </x:c>
      <x:c r="AA108" s="751"/>
      <x:c r="AB108" s="751"/>
      <x:c r="AC108" s="205" t="s">
        <x:v>212</x:v>
      </x:c>
      <x:c r="AD108" s="94"/>
      <x:c r="AE108" s="188"/>
      <x:c r="AF108" s="158"/>
      <x:c r="AG108" s="63"/>
      <x:c r="AH108" s="63"/>
      <x:c r="AI108" s="63"/>
      <x:c r="AJ108" s="63"/>
      <x:c r="AK108" s="63"/>
      <x:c r="AL108" s="63"/>
      <x:c r="AM108" s="63"/>
      <x:c r="AN108" s="63"/>
      <x:c r="AO108" s="63"/>
      <x:c r="AP108" s="63"/>
      <x:c r="AQ108" s="63"/>
      <x:c r="AR108" s="63"/>
      <x:c r="AS108" s="158"/>
      <x:c r="AT108" s="158"/>
      <x:c r="AU108" s="158"/>
      <x:c r="AV108" s="158"/>
      <x:c r="AW108" s="158"/>
    </x:row>
    <x:row r="109" s="92" customFormat="1" ht="13.5">
      <x:c r="B109" s="229"/>
      <x:c r="C109" s="186"/>
      <x:c r="D109" s="186"/>
      <x:c r="E109" s="186"/>
      <x:c r="F109" s="186"/>
      <x:c r="G109" s="186"/>
      <x:c r="H109" s="186"/>
      <x:c r="I109" s="186"/>
      <x:c r="J109" s="186"/>
      <x:c r="K109" s="186"/>
      <x:c r="L109" s="186"/>
      <x:c r="M109" s="186"/>
      <x:c r="N109" s="186"/>
      <x:c r="O109" s="186"/>
      <x:c r="P109" s="186"/>
      <x:c r="Q109" s="186"/>
      <x:c r="R109" s="186"/>
      <x:c r="S109" s="186"/>
      <x:c r="T109" s="186"/>
      <x:c r="U109" s="186"/>
      <x:c r="V109" s="186"/>
      <x:c r="W109" s="378" t="s">
        <x:v>216</x:v>
      </x:c>
      <x:c r="X109" s="378" t="s">
        <x:v>217</x:v>
      </x:c>
      <x:c r="Y109" s="186"/>
      <x:c r="Z109" s="748" t="n">
        <x:f>SUM(Z98:AB108)</x:f>
        <x:v>3659.535</x:v>
      </x:c>
      <x:c r="AA109" s="749"/>
      <x:c r="AB109" s="749"/>
      <x:c r="AC109" s="379" t="s">
        <x:v>212</x:v>
      </x:c>
      <x:c r="AD109" s="186"/>
      <x:c r="AE109" s="187"/>
      <x:c r="AF109" s="158"/>
      <x:c r="AG109" s="63"/>
      <x:c r="AH109" s="63"/>
      <x:c r="AI109" s="63"/>
      <x:c r="AJ109" s="63"/>
      <x:c r="AK109" s="63"/>
      <x:c r="AL109" s="63"/>
      <x:c r="AM109" s="63"/>
      <x:c r="AN109" s="63"/>
      <x:c r="AO109" s="63"/>
      <x:c r="AP109" s="63"/>
      <x:c r="AQ109" s="63"/>
      <x:c r="AR109" s="63"/>
      <x:c r="AS109" s="158"/>
      <x:c r="AT109" s="158"/>
      <x:c r="AU109" s="158"/>
      <x:c r="AV109" s="158"/>
      <x:c r="AW109" s="158"/>
    </x:row>
    <x:row r="110" s="92" customFormat="1">
      <x:c r="C110" s="92" t="s">
        <x:v>218</x:v>
      </x:c>
      <x:c r="E110" s="92" t="s">
        <x:v>219</x:v>
      </x:c>
      <x:c r="AG110" s="63"/>
      <x:c r="AH110" s="392" t="n">
        <x:f>+Z100+Z102+Z104+Z106+Z108</x:f>
        <x:v>3134.535</x:v>
      </x:c>
      <x:c r="AI110" s="63"/>
      <x:c r="AJ110" s="63"/>
      <x:c r="AK110" s="63"/>
      <x:c r="AL110" s="63"/>
      <x:c r="AM110" s="63"/>
      <x:c r="AN110" s="63"/>
      <x:c r="AO110" s="63"/>
      <x:c r="AP110" s="63"/>
      <x:c r="AQ110" s="63"/>
      <x:c r="AR110" s="63"/>
      <x:c r="AS110" s="158"/>
      <x:c r="AT110" s="158"/>
      <x:c r="AU110" s="158"/>
      <x:c r="AV110" s="158"/>
      <x:c r="AW110" s="158"/>
    </x:row>
    <x:row r="111" s="92" customFormat="1">
      <x:c r="H111" s="206" t="s">
        <x:v>220</x:v>
      </x:c>
      <x:c r="AF111" s="158"/>
      <x:c r="AG111" s="63"/>
      <x:c r="AH111" s="63"/>
      <x:c r="AI111" s="63"/>
      <x:c r="AJ111" s="63"/>
      <x:c r="AK111" s="63"/>
      <x:c r="AL111" s="63"/>
      <x:c r="AM111" s="63"/>
      <x:c r="AN111" s="63"/>
      <x:c r="AO111" s="63"/>
      <x:c r="AP111" s="63"/>
      <x:c r="AQ111" s="63"/>
      <x:c r="AR111" s="63"/>
      <x:c r="AS111" s="158"/>
      <x:c r="AT111" s="158"/>
      <x:c r="AU111" s="158"/>
      <x:c r="AV111" s="158"/>
      <x:c r="AW111" s="158"/>
    </x:row>
    <x:row r="112" s="92" customFormat="1">
      <x:c r="AF112" s="158"/>
      <x:c r="AG112" s="63"/>
      <x:c r="AH112" s="63"/>
      <x:c r="AI112" s="63"/>
      <x:c r="AJ112" s="63"/>
      <x:c r="AK112" s="63"/>
      <x:c r="AL112" s="63"/>
      <x:c r="AM112" s="63"/>
      <x:c r="AN112" s="63"/>
      <x:c r="AO112" s="63"/>
      <x:c r="AP112" s="63"/>
      <x:c r="AQ112" s="63"/>
      <x:c r="AR112" s="63"/>
      <x:c r="AS112" s="158"/>
      <x:c r="AT112" s="158"/>
      <x:c r="AU112" s="158"/>
      <x:c r="AV112" s="158"/>
      <x:c r="AW112" s="158"/>
    </x:row>
    <x:row r="113" s="92" customFormat="1">
      <x:c r="G113" s="92" t="s">
        <x:v>221</x:v>
      </x:c>
      <x:c r="H113" s="92" t="s">
        <x:v>114</x:v>
      </x:c>
      <x:c r="I113" s="152" t="s">
        <x:v>222</x:v>
      </x:c>
      <x:c r="J113" s="92" t="s">
        <x:v>223</x:v>
      </x:c>
      <x:c r="K113" s="92" t="s">
        <x:v>214</x:v>
      </x:c>
      <x:c r="L113" s="562">
        <x:v>45</x:v>
      </x:c>
      <x:c r="M113" s="562"/>
      <x:c r="N113" s="92" t="s">
        <x:v>224</x:v>
      </x:c>
      <x:c r="O113" s="92" t="s">
        <x:v>146</x:v>
      </x:c>
      <x:c r="P113" s="541" t="s">
        <x:v>225</x:v>
      </x:c>
      <x:c r="Q113" s="541"/>
      <x:c r="R113" s="92" t="s">
        <x:v>226</x:v>
      </x:c>
      <x:c r="AF113" s="158"/>
      <x:c r="AG113" s="63"/>
      <x:c r="AH113" s="63"/>
      <x:c r="AI113" s="63"/>
      <x:c r="AJ113" s="63"/>
      <x:c r="AK113" s="63"/>
      <x:c r="AL113" s="63"/>
      <x:c r="AM113" s="63"/>
      <x:c r="AN113" s="63"/>
      <x:c r="AO113" s="63"/>
      <x:c r="AP113" s="63"/>
      <x:c r="AQ113" s="63"/>
      <x:c r="AR113" s="63"/>
      <x:c r="AS113" s="158"/>
      <x:c r="AT113" s="158"/>
      <x:c r="AU113" s="158"/>
      <x:c r="AV113" s="158"/>
      <x:c r="AW113" s="158"/>
    </x:row>
    <x:row r="114" s="92" customFormat="1">
      <x:c r="I114" s="152"/>
      <x:c r="P114" s="543">
        <x:v>2</x:v>
      </x:c>
      <x:c r="Q114" s="543"/>
      <x:c r="AF114" s="158"/>
      <x:c r="AG114" s="63"/>
      <x:c r="AH114" s="63"/>
      <x:c r="AI114" s="63"/>
      <x:c r="AJ114" s="63"/>
      <x:c r="AK114" s="63"/>
      <x:c r="AL114" s="63"/>
      <x:c r="AM114" s="63"/>
      <x:c r="AN114" s="63"/>
      <x:c r="AO114" s="63"/>
      <x:c r="AP114" s="63"/>
      <x:c r="AQ114" s="63"/>
      <x:c r="AR114" s="63"/>
      <x:c r="AS114" s="158"/>
      <x:c r="AT114" s="158"/>
      <x:c r="AU114" s="158"/>
      <x:c r="AV114" s="158"/>
      <x:c r="AW114" s="158"/>
    </x:row>
    <x:row r="115" s="92" customFormat="1">
      <x:c r="G115" s="92" t="s">
        <x:v>221</x:v>
      </x:c>
      <x:c r="H115" s="92" t="s">
        <x:v>114</x:v>
      </x:c>
      <x:c r="I115" s="152" t="s">
        <x:v>222</x:v>
      </x:c>
      <x:c r="J115" s="92" t="s">
        <x:v>223</x:v>
      </x:c>
      <x:c r="K115" s="92" t="s">
        <x:v>214</x:v>
      </x:c>
      <x:c r="L115" s="498" t="n">
        <x:f>+L113</x:f>
        <x:v>45</x:v>
      </x:c>
      <x:c r="M115" s="498"/>
      <x:c r="N115" s="92" t="s">
        <x:v>224</x:v>
      </x:c>
      <x:c r="O115" s="92" t="s">
        <x:v>146</x:v>
      </x:c>
      <x:c r="P115" s="540" t="n">
        <x:f>+I17</x:f>
        <x:v>1</x:v>
      </x:c>
      <x:c r="Q115" s="541"/>
      <x:c r="R115" s="92" t="s">
        <x:v>226</x:v>
      </x:c>
      <x:c r="S115" s="92" t="s">
        <x:v>114</x:v>
      </x:c>
      <x:c r="T115" s="428" t="n">
        <x:f>L115-(P115/P116)</x:f>
        <x:v>44.5</x:v>
      </x:c>
      <x:c r="U115" s="428"/>
      <x:c r="V115" s="428"/>
      <x:c r="W115" s="675" t="n">
        <x:f>RADIANS(T115)</x:f>
        <x:v>0.7766715171374767</x:v>
      </x:c>
      <x:c r="X115" s="675"/>
      <x:c r="Y115" s="675"/>
      <x:c r="AF115" s="158"/>
      <x:c r="AG115" s="63"/>
      <x:c r="AH115" s="63"/>
      <x:c r="AI115" s="63"/>
      <x:c r="AJ115" s="63"/>
      <x:c r="AK115" s="63"/>
      <x:c r="AL115" s="63"/>
      <x:c r="AM115" s="63"/>
      <x:c r="AN115" s="63"/>
      <x:c r="AO115" s="63"/>
      <x:c r="AP115" s="63"/>
      <x:c r="AQ115" s="63"/>
      <x:c r="AR115" s="63"/>
      <x:c r="AS115" s="158"/>
      <x:c r="AT115" s="158"/>
      <x:c r="AU115" s="158"/>
      <x:c r="AV115" s="158"/>
      <x:c r="AW115" s="158"/>
    </x:row>
    <x:row r="116" s="92" customFormat="1" ht="12">
      <x:c r="P116" s="498">
        <x:v>2</x:v>
      </x:c>
      <x:c r="Q116" s="498"/>
      <x:c r="AF116" s="158"/>
      <x:c r="AG116" s="158"/>
      <x:c r="AH116" s="158"/>
      <x:c r="AI116" s="158"/>
      <x:c r="AJ116" s="158"/>
      <x:c r="AK116" s="158"/>
      <x:c r="AL116" s="158"/>
      <x:c r="AM116" s="158"/>
      <x:c r="AN116" s="158"/>
      <x:c r="AO116" s="158"/>
      <x:c r="AP116" s="158"/>
      <x:c r="AQ116" s="158"/>
      <x:c r="AR116" s="158"/>
      <x:c r="AS116" s="158"/>
      <x:c r="AT116" s="158"/>
      <x:c r="AU116" s="158"/>
      <x:c r="AV116" s="158"/>
      <x:c r="AW116" s="158"/>
    </x:row>
    <x:row r="117" s="92" customFormat="1" ht="12">
      <x:c r="G117" s="207" t="s">
        <x:v>221</x:v>
      </x:c>
      <x:c r="H117" s="207" t="s">
        <x:v>114</x:v>
      </x:c>
      <x:c r="I117" s="696" t="n">
        <x:f>TAN(W115)^2</x:f>
        <x:v>0.965693910935068</x:v>
      </x:c>
      <x:c r="J117" s="696"/>
      <x:c r="K117" s="696"/>
      <x:c r="L117" s="207"/>
      <x:c r="M117" s="207"/>
      <x:c r="N117" s="597"/>
      <x:c r="O117" s="597"/>
      <x:c r="P117" s="597"/>
      <x:c r="AF117" s="158"/>
      <x:c r="AG117" s="158"/>
      <x:c r="AH117" s="158"/>
      <x:c r="AI117" s="158"/>
      <x:c r="AJ117" s="158"/>
      <x:c r="AK117" s="158"/>
      <x:c r="AL117" s="158"/>
      <x:c r="AM117" s="158"/>
      <x:c r="AN117" s="158"/>
      <x:c r="AO117" s="158"/>
      <x:c r="AP117" s="158"/>
      <x:c r="AQ117" s="158"/>
      <x:c r="AR117" s="158"/>
      <x:c r="AS117" s="158"/>
      <x:c r="AT117" s="158"/>
      <x:c r="AU117" s="158"/>
      <x:c r="AV117" s="158"/>
      <x:c r="AW117" s="158"/>
    </x:row>
    <x:row r="118" s="92" customFormat="1" ht="12">
      <x:c r="AF118" s="158"/>
      <x:c r="AG118" s="158"/>
      <x:c r="AH118" s="158"/>
      <x:c r="AI118" s="158"/>
      <x:c r="AJ118" s="158"/>
      <x:c r="AK118" s="158"/>
      <x:c r="AL118" s="158"/>
      <x:c r="AM118" s="158"/>
      <x:c r="AN118" s="158"/>
      <x:c r="AO118" s="158"/>
      <x:c r="AP118" s="158"/>
      <x:c r="AQ118" s="158"/>
      <x:c r="AR118" s="158"/>
      <x:c r="AS118" s="158"/>
      <x:c r="AT118" s="158"/>
      <x:c r="AU118" s="158"/>
      <x:c r="AV118" s="158"/>
      <x:c r="AW118" s="158"/>
    </x:row>
    <x:row r="119" s="92" customFormat="1" ht="12">
      <x:c r="E119" s="92" t="s">
        <x:v>191</x:v>
      </x:c>
      <x:c r="F119" s="152" t="s">
        <x:v>114</x:v>
      </x:c>
      <x:c r="H119" s="152" t="s">
        <x:v>227</x:v>
      </x:c>
      <x:c r="I119" s="498" t="s">
        <x:v>228</x:v>
      </x:c>
      <x:c r="J119" s="498"/>
      <x:c r="K119" s="151" t="s">
        <x:v>211</x:v>
      </x:c>
      <x:c r="L119" s="498" t="s">
        <x:v>229</x:v>
      </x:c>
      <x:c r="M119" s="498"/>
      <x:c r="N119" s="151" t="s">
        <x:v>211</x:v>
      </x:c>
      <x:c r="O119" s="532">
        <x:v>1</x:v>
      </x:c>
      <x:c r="P119" s="532"/>
      <x:c r="Q119" s="92" t="s">
        <x:v>22</x:v>
      </x:c>
      <x:c r="R119" s="92" t="s">
        <x:v>230</x:v>
      </x:c>
      <x:c r="S119" s="92" t="s">
        <x:v>221</x:v>
      </x:c>
      <x:c r="AF119" s="158"/>
      <x:c r="AG119" s="158"/>
      <x:c r="AH119" s="158"/>
      <x:c r="AI119" s="158"/>
      <x:c r="AJ119" s="158"/>
      <x:c r="AK119" s="158"/>
      <x:c r="AL119" s="158"/>
      <x:c r="AM119" s="158"/>
      <x:c r="AN119" s="158"/>
      <x:c r="AO119" s="158"/>
      <x:c r="AP119" s="158"/>
      <x:c r="AQ119" s="158"/>
      <x:c r="AR119" s="158"/>
      <x:c r="AS119" s="158"/>
      <x:c r="AT119" s="158"/>
      <x:c r="AU119" s="158"/>
      <x:c r="AV119" s="158"/>
      <x:c r="AW119" s="158"/>
    </x:row>
    <x:row r="120" s="92" customFormat="1" ht="12">
      <x:c r="N120" s="151"/>
      <x:c r="AF120" s="158"/>
      <x:c r="AG120" s="158"/>
      <x:c r="AH120" s="158"/>
      <x:c r="AI120" s="158"/>
      <x:c r="AJ120" s="158"/>
      <x:c r="AK120" s="158"/>
      <x:c r="AL120" s="158"/>
      <x:c r="AM120" s="158"/>
      <x:c r="AN120" s="158"/>
      <x:c r="AO120" s="158"/>
      <x:c r="AP120" s="158"/>
      <x:c r="AQ120" s="158"/>
      <x:c r="AR120" s="158"/>
      <x:c r="AS120" s="158"/>
      <x:c r="AT120" s="158"/>
      <x:c r="AU120" s="158"/>
      <x:c r="AV120" s="158"/>
      <x:c r="AW120" s="158"/>
    </x:row>
    <x:row r="121" s="92" customFormat="1" ht="12">
      <x:c r="E121" s="92" t="s">
        <x:v>191</x:v>
      </x:c>
      <x:c r="F121" s="152" t="s">
        <x:v>114</x:v>
      </x:c>
      <x:c r="G121" s="152" t="s">
        <x:v>231</x:v>
      </x:c>
      <x:c r="H121" s="582" t="n">
        <x:f>+F32*1000</x:f>
        <x:v>500</x:v>
      </x:c>
      <x:c r="I121" s="582"/>
      <x:c r="J121" s="582"/>
      <x:c r="K121" s="92" t="s">
        <x:v>213</x:v>
      </x:c>
      <x:c r="N121" s="151" t="s">
        <x:v>211</x:v>
      </x:c>
      <x:c r="O121" s="532">
        <x:v>2.6</x:v>
      </x:c>
      <x:c r="P121" s="498"/>
      <x:c r="Q121" s="498"/>
      <x:c r="R121" s="92" t="s">
        <x:v>211</x:v>
      </x:c>
      <x:c r="S121" s="532" t="n">
        <x:f>+O119</x:f>
        <x:v>1</x:v>
      </x:c>
      <x:c r="T121" s="498"/>
      <x:c r="U121" s="92" t="s">
        <x:v>230</x:v>
      </x:c>
      <x:c r="V121" s="92" t="s">
        <x:v>211</x:v>
      </x:c>
      <x:c r="W121" s="556" t="n">
        <x:f>+I117</x:f>
        <x:v>0.965693910935068</x:v>
      </x:c>
      <x:c r="X121" s="498"/>
      <x:c r="Y121" s="498"/>
      <x:c r="AF121" s="158"/>
      <x:c r="AG121" s="158"/>
      <x:c r="AH121" s="158"/>
      <x:c r="AI121" s="158"/>
      <x:c r="AJ121" s="158"/>
      <x:c r="AK121" s="158"/>
      <x:c r="AL121" s="158"/>
      <x:c r="AM121" s="158"/>
      <x:c r="AN121" s="158"/>
      <x:c r="AO121" s="158"/>
      <x:c r="AP121" s="158"/>
      <x:c r="AQ121" s="158"/>
      <x:c r="AR121" s="158"/>
      <x:c r="AS121" s="158"/>
      <x:c r="AT121" s="158"/>
      <x:c r="AU121" s="158"/>
      <x:c r="AV121" s="158"/>
      <x:c r="AW121" s="158"/>
    </x:row>
    <x:row r="122" s="92" customFormat="1" ht="12">
      <x:c r="AF122" s="158"/>
      <x:c r="AG122" s="158"/>
      <x:c r="AH122" s="158"/>
      <x:c r="AI122" s="158"/>
      <x:c r="AJ122" s="158"/>
      <x:c r="AK122" s="158"/>
      <x:c r="AL122" s="158"/>
      <x:c r="AM122" s="158"/>
      <x:c r="AN122" s="158"/>
      <x:c r="AO122" s="158"/>
      <x:c r="AP122" s="158"/>
      <x:c r="AQ122" s="158"/>
      <x:c r="AR122" s="158"/>
      <x:c r="AS122" s="158"/>
      <x:c r="AT122" s="158"/>
      <x:c r="AU122" s="158"/>
      <x:c r="AV122" s="158"/>
      <x:c r="AW122" s="158"/>
    </x:row>
    <x:row r="123" s="92" customFormat="1" ht="12">
      <x:c r="E123" s="209" t="s">
        <x:v>191</x:v>
      </x:c>
      <x:c r="F123" s="210" t="s">
        <x:v>114</x:v>
      </x:c>
      <x:c r="G123" s="695" t="n">
        <x:f>(H121*O121*S121)*W121</x:f>
        <x:v>1255.4020842155883</x:v>
      </x:c>
      <x:c r="H123" s="695"/>
      <x:c r="I123" s="695"/>
      <x:c r="J123" s="211" t="s">
        <x:v>232</x:v>
      </x:c>
      <x:c r="K123" s="211"/>
      <x:c r="L123" s="212"/>
      <x:c r="AF123" s="158"/>
      <x:c r="AG123" s="158"/>
      <x:c r="AH123" s="158"/>
      <x:c r="AI123" s="158"/>
      <x:c r="AJ123" s="158"/>
      <x:c r="AK123" s="158"/>
      <x:c r="AL123" s="158"/>
      <x:c r="AM123" s="158"/>
      <x:c r="AN123" s="158"/>
      <x:c r="AO123" s="158"/>
      <x:c r="AP123" s="158"/>
      <x:c r="AQ123" s="158"/>
      <x:c r="AR123" s="158"/>
      <x:c r="AS123" s="158"/>
      <x:c r="AT123" s="158"/>
      <x:c r="AU123" s="158"/>
      <x:c r="AV123" s="158"/>
      <x:c r="AW123" s="158"/>
    </x:row>
    <x:row r="124" s="92" customFormat="1" ht="12">
      <x:c r="AF124" s="158"/>
      <x:c r="AG124" s="158"/>
      <x:c r="AH124" s="158"/>
      <x:c r="AI124" s="158"/>
      <x:c r="AJ124" s="158"/>
      <x:c r="AK124" s="158"/>
      <x:c r="AL124" s="158"/>
      <x:c r="AM124" s="158"/>
      <x:c r="AN124" s="158"/>
      <x:c r="AO124" s="158"/>
      <x:c r="AP124" s="158"/>
      <x:c r="AQ124" s="158"/>
      <x:c r="AR124" s="158"/>
      <x:c r="AS124" s="158"/>
      <x:c r="AT124" s="158"/>
      <x:c r="AU124" s="158"/>
      <x:c r="AV124" s="158"/>
      <x:c r="AW124" s="158"/>
    </x:row>
    <x:row r="125" s="92" customFormat="1" ht="12">
      <x:c r="H125" s="213" t="s">
        <x:v>233</x:v>
      </x:c>
      <x:c r="L125" s="214" t="s">
        <x:v>191</x:v>
      </x:c>
      <x:c r="AF125" s="158"/>
      <x:c r="AG125" s="158"/>
      <x:c r="AH125" s="158"/>
      <x:c r="AI125" s="158"/>
      <x:c r="AJ125" s="158"/>
      <x:c r="AK125" s="158"/>
      <x:c r="AL125" s="158"/>
      <x:c r="AM125" s="158"/>
      <x:c r="AN125" s="158"/>
      <x:c r="AO125" s="158"/>
      <x:c r="AP125" s="158"/>
      <x:c r="AQ125" s="158"/>
      <x:c r="AR125" s="158"/>
      <x:c r="AS125" s="158"/>
      <x:c r="AT125" s="158"/>
      <x:c r="AU125" s="158"/>
      <x:c r="AV125" s="158"/>
      <x:c r="AW125" s="158"/>
    </x:row>
    <x:row r="126" s="92" customFormat="1" ht="12">
      <x:c r="AF126" s="158"/>
      <x:c r="AG126" s="158"/>
      <x:c r="AH126" s="158"/>
      <x:c r="AI126" s="158"/>
      <x:c r="AJ126" s="158"/>
      <x:c r="AK126" s="158"/>
      <x:c r="AL126" s="158"/>
      <x:c r="AM126" s="158"/>
      <x:c r="AN126" s="158"/>
      <x:c r="AO126" s="158"/>
      <x:c r="AP126" s="158"/>
      <x:c r="AQ126" s="158"/>
      <x:c r="AR126" s="158"/>
      <x:c r="AS126" s="158"/>
      <x:c r="AT126" s="158"/>
      <x:c r="AU126" s="158"/>
      <x:c r="AV126" s="158"/>
      <x:c r="AW126" s="158"/>
    </x:row>
    <x:row r="127" s="92" customFormat="1" ht="12">
      <x:c r="H127" s="92" t="s">
        <x:v>191</x:v>
      </x:c>
      <x:c r="I127" s="152" t="s">
        <x:v>114</x:v>
      </x:c>
      <x:c r="J127" s="541" t="s">
        <x:v>120</x:v>
      </x:c>
      <x:c r="K127" s="541"/>
      <x:c r="L127" s="430" t="s">
        <x:v>114</x:v>
      </x:c>
      <x:c r="M127" s="430"/>
      <x:c r="N127" s="603" t="n">
        <x:f>+E8</x:f>
        <x:v>2.9</x:v>
      </x:c>
      <x:c r="O127" s="541"/>
      <x:c r="P127" s="541"/>
      <x:c r="Q127" s="430" t="s">
        <x:v>114</x:v>
      </x:c>
      <x:c r="R127" s="430"/>
      <x:c r="S127" s="657" t="n">
        <x:f>N127/N128</x:f>
        <x:v>1.45</x:v>
      </x:c>
      <x:c r="T127" s="657"/>
      <x:c r="U127" s="657"/>
      <x:c r="V127" s="657" t="s">
        <x:v>22</x:v>
      </x:c>
      <x:c r="W127" s="657"/>
      <x:c r="AF127" s="158"/>
      <x:c r="AG127" s="158"/>
      <x:c r="AH127" s="158"/>
      <x:c r="AI127" s="158"/>
      <x:c r="AJ127" s="158"/>
      <x:c r="AK127" s="158"/>
      <x:c r="AL127" s="158"/>
      <x:c r="AM127" s="158"/>
      <x:c r="AN127" s="158"/>
      <x:c r="AO127" s="158"/>
      <x:c r="AP127" s="158"/>
      <x:c r="AQ127" s="158"/>
      <x:c r="AR127" s="158"/>
      <x:c r="AS127" s="158"/>
      <x:c r="AT127" s="158"/>
      <x:c r="AU127" s="158"/>
      <x:c r="AV127" s="158"/>
      <x:c r="AW127" s="158"/>
    </x:row>
    <x:row r="128" s="92" customFormat="1" ht="12">
      <x:c r="J128" s="498">
        <x:v>2</x:v>
      </x:c>
      <x:c r="K128" s="498"/>
      <x:c r="L128" s="430"/>
      <x:c r="M128" s="430"/>
      <x:c r="N128" s="543">
        <x:v>2</x:v>
      </x:c>
      <x:c r="O128" s="543"/>
      <x:c r="P128" s="543"/>
      <x:c r="Q128" s="430"/>
      <x:c r="R128" s="430"/>
      <x:c r="S128" s="657"/>
      <x:c r="T128" s="657"/>
      <x:c r="U128" s="657"/>
      <x:c r="V128" s="657"/>
      <x:c r="W128" s="657"/>
      <x:c r="AF128" s="158"/>
      <x:c r="AG128" s="158"/>
      <x:c r="AH128" s="158"/>
      <x:c r="AI128" s="158"/>
      <x:c r="AJ128" s="158"/>
      <x:c r="AK128" s="158"/>
      <x:c r="AL128" s="158"/>
      <x:c r="AM128" s="158"/>
      <x:c r="AN128" s="158"/>
      <x:c r="AO128" s="158"/>
      <x:c r="AP128" s="158"/>
      <x:c r="AQ128" s="158"/>
      <x:c r="AR128" s="158"/>
      <x:c r="AS128" s="158"/>
      <x:c r="AT128" s="158"/>
      <x:c r="AU128" s="158"/>
      <x:c r="AV128" s="158"/>
      <x:c r="AW128" s="158"/>
    </x:row>
    <x:row r="129" s="92" customFormat="1" ht="12">
      <x:c r="E129" s="92" t="s">
        <x:v>197</x:v>
      </x:c>
      <x:c r="F129" s="151" t="s">
        <x:v>114</x:v>
      </x:c>
      <x:c r="H129" s="92" t="s">
        <x:v>234</x:v>
      </x:c>
      <x:c r="J129" s="151" t="s">
        <x:v>73</x:v>
      </x:c>
      <x:c r="K129" s="151" t="s">
        <x:v>204</x:v>
      </x:c>
      <x:c r="L129" s="151" t="s">
        <x:v>38</x:v>
      </x:c>
      <x:c r="AF129" s="158"/>
      <x:c r="AG129" s="158"/>
      <x:c r="AH129" s="158"/>
      <x:c r="AI129" s="158"/>
      <x:c r="AJ129" s="158"/>
      <x:c r="AK129" s="158"/>
      <x:c r="AL129" s="158"/>
      <x:c r="AM129" s="158"/>
      <x:c r="AN129" s="158"/>
      <x:c r="AO129" s="158"/>
      <x:c r="AP129" s="158"/>
      <x:c r="AQ129" s="158"/>
      <x:c r="AR129" s="158"/>
      <x:c r="AS129" s="158"/>
      <x:c r="AT129" s="158"/>
      <x:c r="AU129" s="158"/>
      <x:c r="AV129" s="158"/>
      <x:c r="AW129" s="158"/>
    </x:row>
    <x:row r="130" s="92" customFormat="1" ht="12">
      <x:c r="F130" s="151"/>
      <x:c r="AF130" s="158"/>
      <x:c r="AG130" s="158"/>
      <x:c r="AH130" s="158"/>
      <x:c r="AI130" s="158"/>
      <x:c r="AJ130" s="158"/>
      <x:c r="AK130" s="158"/>
      <x:c r="AL130" s="158"/>
      <x:c r="AM130" s="158"/>
      <x:c r="AN130" s="158"/>
      <x:c r="AO130" s="158"/>
      <x:c r="AP130" s="158"/>
      <x:c r="AQ130" s="158"/>
      <x:c r="AR130" s="158"/>
      <x:c r="AS130" s="158"/>
      <x:c r="AT130" s="158"/>
      <x:c r="AU130" s="158"/>
      <x:c r="AV130" s="158"/>
      <x:c r="AW130" s="158"/>
    </x:row>
    <x:row r="131" s="92" customFormat="1" ht="12">
      <x:c r="E131" s="92" t="s">
        <x:v>197</x:v>
      </x:c>
      <x:c r="F131" s="151" t="s">
        <x:v>114</x:v>
      </x:c>
      <x:c r="G131" s="152" t="s">
        <x:v>231</x:v>
      </x:c>
      <x:c r="H131" s="175">
        <x:v>1</x:v>
      </x:c>
      <x:c r="I131" s="92" t="s">
        <x:v>235</x:v>
      </x:c>
      <x:c r="L131" s="92" t="s">
        <x:v>211</x:v>
      </x:c>
      <x:c r="M131" s="532">
        <x:v>1</x:v>
      </x:c>
      <x:c r="N131" s="532"/>
      <x:c r="O131" s="92" t="s">
        <x:v>230</x:v>
      </x:c>
      <x:c r="P131" s="92" t="s">
        <x:v>221</x:v>
      </x:c>
      <x:c r="AF131" s="158"/>
      <x:c r="AG131" s="158"/>
      <x:c r="AH131" s="158"/>
      <x:c r="AI131" s="158"/>
      <x:c r="AJ131" s="158"/>
      <x:c r="AK131" s="158"/>
      <x:c r="AL131" s="158"/>
      <x:c r="AM131" s="158"/>
      <x:c r="AN131" s="158"/>
      <x:c r="AO131" s="158"/>
      <x:c r="AP131" s="158"/>
      <x:c r="AQ131" s="158"/>
      <x:c r="AR131" s="158"/>
      <x:c r="AS131" s="158"/>
      <x:c r="AT131" s="158"/>
      <x:c r="AU131" s="158"/>
      <x:c r="AV131" s="158"/>
      <x:c r="AW131" s="158"/>
    </x:row>
    <x:row r="132" s="92" customFormat="1" ht="12">
      <x:c r="F132" s="151"/>
      <x:c r="H132" s="151">
        <x:v>2</x:v>
      </x:c>
      <x:c r="AF132" s="158"/>
      <x:c r="AG132" s="158"/>
      <x:c r="AH132" s="158"/>
      <x:c r="AI132" s="158"/>
      <x:c r="AJ132" s="158"/>
      <x:c r="AK132" s="158"/>
      <x:c r="AL132" s="158"/>
      <x:c r="AM132" s="158"/>
      <x:c r="AN132" s="158"/>
      <x:c r="AO132" s="158"/>
      <x:c r="AP132" s="158"/>
      <x:c r="AQ132" s="158"/>
      <x:c r="AR132" s="158"/>
      <x:c r="AS132" s="158"/>
      <x:c r="AT132" s="158"/>
      <x:c r="AU132" s="158"/>
      <x:c r="AV132" s="158"/>
      <x:c r="AW132" s="158"/>
    </x:row>
    <x:row r="133" s="92" customFormat="1" ht="12">
      <x:c r="F133" s="151"/>
      <x:c r="AF133" s="158"/>
      <x:c r="AG133" s="158"/>
      <x:c r="AH133" s="158"/>
      <x:c r="AI133" s="158"/>
      <x:c r="AJ133" s="158"/>
      <x:c r="AK133" s="158"/>
      <x:c r="AL133" s="158"/>
      <x:c r="AM133" s="158"/>
      <x:c r="AN133" s="158"/>
      <x:c r="AO133" s="158"/>
      <x:c r="AP133" s="158"/>
      <x:c r="AQ133" s="158"/>
      <x:c r="AR133" s="158"/>
      <x:c r="AS133" s="158"/>
      <x:c r="AT133" s="158"/>
      <x:c r="AU133" s="158"/>
      <x:c r="AV133" s="158"/>
      <x:c r="AW133" s="158"/>
    </x:row>
    <x:row r="134" s="92" customFormat="1" ht="12">
      <x:c r="E134" s="92" t="s">
        <x:v>197</x:v>
      </x:c>
      <x:c r="F134" s="151" t="s">
        <x:v>114</x:v>
      </x:c>
      <x:c r="G134" s="152"/>
      <x:c r="H134" s="175">
        <x:v>1</x:v>
      </x:c>
      <x:c r="I134" s="92" t="s">
        <x:v>236</x:v>
      </x:c>
      <x:c r="K134" s="151" t="s">
        <x:v>211</x:v>
      </x:c>
      <x:c r="L134" s="532" t="n">
        <x:f>+M131</x:f>
        <x:v>1</x:v>
      </x:c>
      <x:c r="M134" s="498"/>
      <x:c r="N134" s="151" t="s">
        <x:v>211</x:v>
      </x:c>
      <x:c r="O134" s="498" t="str">
        <x:f>+P131</x:f>
        <x:v>Ka</x:v>
      </x:c>
      <x:c r="P134" s="498"/>
      <x:c r="AF134" s="158"/>
      <x:c r="AG134" s="158"/>
      <x:c r="AH134" s="158"/>
      <x:c r="AI134" s="158"/>
      <x:c r="AJ134" s="158"/>
      <x:c r="AK134" s="158"/>
      <x:c r="AL134" s="158"/>
      <x:c r="AM134" s="158"/>
      <x:c r="AN134" s="158"/>
      <x:c r="AO134" s="158"/>
      <x:c r="AP134" s="158"/>
      <x:c r="AQ134" s="158"/>
      <x:c r="AR134" s="158"/>
      <x:c r="AS134" s="158"/>
      <x:c r="AT134" s="158"/>
      <x:c r="AU134" s="158"/>
      <x:c r="AV134" s="158"/>
      <x:c r="AW134" s="158"/>
    </x:row>
    <x:row r="135" s="92" customFormat="1" ht="12">
      <x:c r="F135" s="151"/>
      <x:c r="H135" s="151">
        <x:v>2</x:v>
      </x:c>
      <x:c r="AF135" s="158"/>
      <x:c r="AG135" s="158"/>
      <x:c r="AH135" s="158"/>
      <x:c r="AI135" s="158"/>
      <x:c r="AJ135" s="158"/>
      <x:c r="AK135" s="158"/>
      <x:c r="AL135" s="158"/>
      <x:c r="AM135" s="158"/>
      <x:c r="AN135" s="158"/>
      <x:c r="AO135" s="158"/>
      <x:c r="AP135" s="158"/>
      <x:c r="AQ135" s="158"/>
      <x:c r="AR135" s="158"/>
      <x:c r="AS135" s="158"/>
      <x:c r="AT135" s="158"/>
      <x:c r="AU135" s="158"/>
      <x:c r="AV135" s="158"/>
      <x:c r="AW135" s="158"/>
    </x:row>
    <x:row r="136" s="92" customFormat="1" ht="12">
      <x:c r="F136" s="151"/>
      <x:c r="O136" s="693" t="n">
        <x:f>O137^2</x:f>
        <x:v>6.760000000000001</x:v>
      </x:c>
      <x:c r="P136" s="694"/>
      <x:c r="Q136" s="694"/>
      <x:c r="AF136" s="158"/>
      <x:c r="AG136" s="158"/>
      <x:c r="AH136" s="158"/>
      <x:c r="AI136" s="158"/>
      <x:c r="AJ136" s="158"/>
      <x:c r="AK136" s="158"/>
      <x:c r="AL136" s="158"/>
      <x:c r="AM136" s="158"/>
      <x:c r="AN136" s="158"/>
      <x:c r="AO136" s="158"/>
      <x:c r="AP136" s="158"/>
      <x:c r="AQ136" s="158"/>
      <x:c r="AR136" s="158"/>
      <x:c r="AS136" s="158"/>
      <x:c r="AT136" s="158"/>
      <x:c r="AU136" s="158"/>
      <x:c r="AV136" s="158"/>
      <x:c r="AW136" s="158"/>
    </x:row>
    <x:row r="137" s="92" customFormat="1" ht="12">
      <x:c r="E137" s="92" t="s">
        <x:v>197</x:v>
      </x:c>
      <x:c r="F137" s="151" t="s">
        <x:v>114</x:v>
      </x:c>
      <x:c r="H137" s="175">
        <x:v>1</x:v>
      </x:c>
      <x:c r="I137" s="582" t="n">
        <x:f>+I17</x:f>
        <x:v>1</x:v>
      </x:c>
      <x:c r="J137" s="498"/>
      <x:c r="K137" s="498"/>
      <x:c r="L137" s="498" t="s">
        <x:v>213</x:v>
      </x:c>
      <x:c r="M137" s="498"/>
      <x:c r="N137" s="498"/>
      <x:c r="O137" s="604">
        <x:v>2.6</x:v>
      </x:c>
      <x:c r="P137" s="562"/>
      <x:c r="Q137" s="562"/>
      <x:c r="R137" s="92" t="s">
        <x:v>223</x:v>
      </x:c>
      <x:c r="S137" s="532" t="n">
        <x:f>+L134</x:f>
        <x:v>1</x:v>
      </x:c>
      <x:c r="T137" s="498"/>
      <x:c r="U137" s="556" t="n">
        <x:f>+I117</x:f>
        <x:v>0.965693910935068</x:v>
      </x:c>
      <x:c r="V137" s="498"/>
      <x:c r="W137" s="498"/>
      <x:c r="AF137" s="158"/>
      <x:c r="AG137" s="158"/>
      <x:c r="AH137" s="158"/>
      <x:c r="AI137" s="158"/>
      <x:c r="AJ137" s="158"/>
      <x:c r="AK137" s="158"/>
      <x:c r="AL137" s="158"/>
      <x:c r="AM137" s="158"/>
      <x:c r="AN137" s="158"/>
      <x:c r="AO137" s="158"/>
      <x:c r="AP137" s="158"/>
      <x:c r="AQ137" s="158"/>
      <x:c r="AR137" s="158"/>
      <x:c r="AS137" s="158"/>
      <x:c r="AT137" s="158"/>
      <x:c r="AU137" s="158"/>
      <x:c r="AV137" s="158"/>
      <x:c r="AW137" s="158"/>
    </x:row>
    <x:row r="138" s="92" customFormat="1" ht="12">
      <x:c r="F138" s="151"/>
      <x:c r="H138" s="151">
        <x:v>2</x:v>
      </x:c>
      <x:c r="AF138" s="158"/>
      <x:c r="AG138" s="158"/>
      <x:c r="AH138" s="158"/>
      <x:c r="AI138" s="158"/>
      <x:c r="AJ138" s="158"/>
      <x:c r="AK138" s="158"/>
      <x:c r="AL138" s="158"/>
      <x:c r="AM138" s="158"/>
      <x:c r="AN138" s="158"/>
      <x:c r="AO138" s="158"/>
      <x:c r="AP138" s="158"/>
      <x:c r="AQ138" s="158"/>
      <x:c r="AR138" s="158"/>
      <x:c r="AS138" s="158"/>
      <x:c r="AT138" s="158"/>
      <x:c r="AU138" s="158"/>
      <x:c r="AV138" s="158"/>
      <x:c r="AW138" s="158"/>
    </x:row>
    <x:row r="139" s="92" customFormat="1" ht="12">
      <x:c r="E139" s="209" t="s">
        <x:v>197</x:v>
      </x:c>
      <x:c r="F139" s="215" t="s">
        <x:v>114</x:v>
      </x:c>
      <x:c r="G139" s="216"/>
      <x:c r="H139" s="692" t="n">
        <x:f>ROUND(0.5*I137*O136*S137*U137,2)</x:f>
        <x:v>3.26</x:v>
      </x:c>
      <x:c r="I139" s="692"/>
      <x:c r="J139" s="692"/>
      <x:c r="K139" s="692"/>
      <x:c r="L139" s="217" t="s">
        <x:v>237</x:v>
      </x:c>
      <x:c r="AF139" s="158"/>
      <x:c r="AG139" s="158"/>
      <x:c r="AH139" s="158"/>
      <x:c r="AI139" s="158"/>
      <x:c r="AJ139" s="158"/>
      <x:c r="AK139" s="158"/>
      <x:c r="AL139" s="158"/>
      <x:c r="AM139" s="158"/>
      <x:c r="AN139" s="158"/>
      <x:c r="AO139" s="158"/>
      <x:c r="AP139" s="158"/>
      <x:c r="AQ139" s="158"/>
      <x:c r="AR139" s="158"/>
      <x:c r="AS139" s="158"/>
      <x:c r="AT139" s="158"/>
      <x:c r="AU139" s="158"/>
      <x:c r="AV139" s="158"/>
      <x:c r="AW139" s="158"/>
    </x:row>
    <x:row r="140" s="92" customFormat="1" ht="12">
      <x:c r="AF140" s="158"/>
      <x:c r="AG140" s="158"/>
      <x:c r="AH140" s="158"/>
      <x:c r="AI140" s="158"/>
      <x:c r="AJ140" s="158"/>
      <x:c r="AK140" s="158"/>
      <x:c r="AL140" s="158"/>
      <x:c r="AM140" s="158"/>
      <x:c r="AN140" s="158"/>
      <x:c r="AO140" s="158"/>
      <x:c r="AP140" s="158"/>
      <x:c r="AQ140" s="158"/>
      <x:c r="AR140" s="158"/>
      <x:c r="AS140" s="158"/>
      <x:c r="AT140" s="158"/>
      <x:c r="AU140" s="158"/>
      <x:c r="AV140" s="158"/>
      <x:c r="AW140" s="158"/>
    </x:row>
    <x:row r="141" s="92" customFormat="1" ht="12">
      <x:c r="H141" s="213" t="s">
        <x:v>233</x:v>
      </x:c>
      <x:c r="L141" s="214" t="s">
        <x:v>197</x:v>
      </x:c>
      <x:c r="AF141" s="158"/>
      <x:c r="AG141" s="158"/>
      <x:c r="AH141" s="158"/>
      <x:c r="AI141" s="158"/>
      <x:c r="AJ141" s="158"/>
      <x:c r="AK141" s="158"/>
      <x:c r="AL141" s="158"/>
      <x:c r="AM141" s="158"/>
      <x:c r="AN141" s="158"/>
      <x:c r="AO141" s="158"/>
      <x:c r="AP141" s="158"/>
      <x:c r="AQ141" s="158"/>
      <x:c r="AR141" s="158"/>
      <x:c r="AS141" s="158"/>
      <x:c r="AT141" s="158"/>
      <x:c r="AU141" s="158"/>
      <x:c r="AV141" s="158"/>
      <x:c r="AW141" s="158"/>
    </x:row>
    <x:row r="142" s="92" customFormat="1" ht="12">
      <x:c r="H142" s="92" t="s">
        <x:v>197</x:v>
      </x:c>
      <x:c r="I142" s="152" t="s">
        <x:v>114</x:v>
      </x:c>
      <x:c r="J142" s="541">
        <x:v>1</x:v>
      </x:c>
      <x:c r="K142" s="541"/>
      <x:c r="L142" s="498" t="s">
        <x:v>120</x:v>
      </x:c>
      <x:c r="M142" s="498"/>
      <x:c r="AF142" s="158"/>
      <x:c r="AG142" s="158"/>
      <x:c r="AH142" s="158"/>
      <x:c r="AI142" s="158"/>
      <x:c r="AJ142" s="158"/>
      <x:c r="AK142" s="158"/>
      <x:c r="AL142" s="158"/>
      <x:c r="AM142" s="158"/>
      <x:c r="AN142" s="158"/>
      <x:c r="AO142" s="158"/>
      <x:c r="AP142" s="158"/>
      <x:c r="AQ142" s="158"/>
      <x:c r="AR142" s="158"/>
      <x:c r="AS142" s="158"/>
      <x:c r="AT142" s="158"/>
      <x:c r="AU142" s="158"/>
      <x:c r="AV142" s="158"/>
      <x:c r="AW142" s="158"/>
    </x:row>
    <x:row r="143" s="92" customFormat="1" ht="12">
      <x:c r="J143" s="498">
        <x:v>3</x:v>
      </x:c>
      <x:c r="K143" s="498"/>
      <x:c r="AF143" s="158"/>
      <x:c r="AG143" s="158"/>
      <x:c r="AH143" s="158"/>
      <x:c r="AI143" s="158"/>
      <x:c r="AJ143" s="158"/>
      <x:c r="AK143" s="158"/>
      <x:c r="AL143" s="158"/>
      <x:c r="AM143" s="158"/>
      <x:c r="AN143" s="158"/>
      <x:c r="AO143" s="158"/>
      <x:c r="AP143" s="158"/>
      <x:c r="AQ143" s="158"/>
      <x:c r="AR143" s="158"/>
      <x:c r="AS143" s="158"/>
      <x:c r="AT143" s="158"/>
      <x:c r="AU143" s="158"/>
      <x:c r="AV143" s="158"/>
      <x:c r="AW143" s="158"/>
    </x:row>
    <x:row r="144" s="92" customFormat="1" ht="12">
      <x:c r="AF144" s="158"/>
      <x:c r="AG144" s="158"/>
      <x:c r="AH144" s="158"/>
      <x:c r="AI144" s="158"/>
      <x:c r="AJ144" s="158"/>
      <x:c r="AK144" s="158"/>
      <x:c r="AL144" s="158"/>
      <x:c r="AM144" s="158"/>
      <x:c r="AN144" s="158"/>
      <x:c r="AO144" s="158"/>
      <x:c r="AP144" s="158"/>
      <x:c r="AQ144" s="158"/>
      <x:c r="AR144" s="158"/>
      <x:c r="AS144" s="158"/>
      <x:c r="AT144" s="158"/>
      <x:c r="AU144" s="158"/>
      <x:c r="AV144" s="158"/>
      <x:c r="AW144" s="158"/>
    </x:row>
    <x:row r="145" s="92" customFormat="1" ht="12">
      <x:c r="H145" s="92" t="s">
        <x:v>197</x:v>
      </x:c>
      <x:c r="I145" s="152" t="s">
        <x:v>114</x:v>
      </x:c>
      <x:c r="J145" s="541">
        <x:v>1</x:v>
      </x:c>
      <x:c r="K145" s="541"/>
      <x:c r="L145" s="532">
        <x:v>2.6</x:v>
      </x:c>
      <x:c r="M145" s="498"/>
      <x:c r="N145" s="498"/>
      <x:c r="O145" s="151" t="s">
        <x:v>114</x:v>
      </x:c>
      <x:c r="P145" s="565" t="n">
        <x:f>ROUND(J145/J146*L145,2)</x:f>
        <x:v>0.87</x:v>
      </x:c>
      <x:c r="Q145" s="565"/>
      <x:c r="R145" s="565"/>
      <x:c r="S145" s="218" t="s">
        <x:v>22</x:v>
      </x:c>
      <x:c r="AF145" s="158"/>
      <x:c r="AG145" s="158"/>
      <x:c r="AH145" s="158"/>
      <x:c r="AI145" s="158"/>
      <x:c r="AJ145" s="158"/>
      <x:c r="AK145" s="158"/>
      <x:c r="AL145" s="158"/>
      <x:c r="AM145" s="158"/>
      <x:c r="AN145" s="158"/>
      <x:c r="AO145" s="158"/>
      <x:c r="AP145" s="158"/>
      <x:c r="AQ145" s="158"/>
      <x:c r="AR145" s="158"/>
      <x:c r="AS145" s="158"/>
      <x:c r="AT145" s="158"/>
      <x:c r="AU145" s="158"/>
      <x:c r="AV145" s="158"/>
      <x:c r="AW145" s="158"/>
    </x:row>
    <x:row r="146" s="92" customFormat="1" ht="12">
      <x:c r="J146" s="498">
        <x:v>3</x:v>
      </x:c>
      <x:c r="K146" s="498"/>
      <x:c r="AF146" s="158"/>
      <x:c r="AG146" s="158"/>
      <x:c r="AH146" s="158"/>
      <x:c r="AI146" s="158"/>
      <x:c r="AJ146" s="158"/>
      <x:c r="AK146" s="158"/>
      <x:c r="AL146" s="158"/>
      <x:c r="AM146" s="158"/>
      <x:c r="AN146" s="158"/>
      <x:c r="AO146" s="158"/>
      <x:c r="AP146" s="158"/>
      <x:c r="AQ146" s="158"/>
      <x:c r="AR146" s="158"/>
      <x:c r="AS146" s="158"/>
      <x:c r="AT146" s="158"/>
      <x:c r="AU146" s="158"/>
      <x:c r="AV146" s="158"/>
      <x:c r="AW146" s="158"/>
    </x:row>
    <x:row r="147" s="92" customFormat="1" ht="12">
      <x:c r="A147" s="92" t="s">
        <x:v>238</x:v>
      </x:c>
      <x:c r="B147" s="219" t="s">
        <x:v>239</x:v>
      </x:c>
      <x:c r="AF147" s="158"/>
      <x:c r="AG147" s="158"/>
      <x:c r="AH147" s="158"/>
      <x:c r="AI147" s="158"/>
      <x:c r="AJ147" s="158"/>
      <x:c r="AK147" s="158"/>
      <x:c r="AL147" s="158"/>
      <x:c r="AM147" s="158"/>
      <x:c r="AN147" s="158"/>
      <x:c r="AO147" s="158"/>
      <x:c r="AP147" s="158"/>
      <x:c r="AQ147" s="158"/>
      <x:c r="AR147" s="158"/>
      <x:c r="AS147" s="158"/>
      <x:c r="AT147" s="158"/>
      <x:c r="AU147" s="158"/>
      <x:c r="AV147" s="158"/>
      <x:c r="AW147" s="158"/>
    </x:row>
    <x:row r="148" s="92" customFormat="1" ht="12">
      <x:c r="AF148" s="158"/>
      <x:c r="AG148" s="158"/>
      <x:c r="AH148" s="158"/>
      <x:c r="AI148" s="158"/>
      <x:c r="AJ148" s="158"/>
      <x:c r="AK148" s="158"/>
      <x:c r="AL148" s="158"/>
      <x:c r="AM148" s="158"/>
      <x:c r="AN148" s="158"/>
      <x:c r="AO148" s="158"/>
      <x:c r="AP148" s="158"/>
      <x:c r="AQ148" s="158"/>
      <x:c r="AR148" s="158"/>
      <x:c r="AS148" s="158"/>
      <x:c r="AT148" s="158"/>
      <x:c r="AU148" s="158"/>
      <x:c r="AV148" s="158"/>
      <x:c r="AW148" s="158"/>
    </x:row>
    <x:row r="149" s="92" customFormat="1" ht="12">
      <x:c r="F149" s="660" t="s">
        <x:v>240</x:v>
      </x:c>
      <x:c r="G149" s="661"/>
      <x:c r="H149" s="664" t="s">
        <x:v>241</x:v>
      </x:c>
      <x:c r="I149" s="664"/>
      <x:c r="J149" s="587" t="s">
        <x:v>114</x:v>
      </x:c>
      <x:c r="K149" s="674" t="s">
        <x:v>242</x:v>
      </x:c>
      <x:c r="L149" s="674"/>
      <x:c r="M149" s="674"/>
      <x:c r="N149" s="674"/>
      <x:c r="O149" s="677" t="s">
        <x:v>78</x:v>
      </x:c>
      <x:c r="P149" s="677"/>
      <x:c r="Q149" s="587" t="n">
        <x:f>+F27</x:f>
        <x:v>1.75</x:v>
      </x:c>
      <x:c r="R149" s="584"/>
      <x:c r="AF149" s="158"/>
      <x:c r="AG149" s="158"/>
      <x:c r="AH149" s="158"/>
      <x:c r="AI149" s="158"/>
      <x:c r="AJ149" s="158"/>
      <x:c r="AK149" s="158"/>
      <x:c r="AL149" s="158"/>
      <x:c r="AM149" s="158"/>
      <x:c r="AN149" s="158"/>
      <x:c r="AO149" s="158"/>
      <x:c r="AP149" s="158"/>
      <x:c r="AQ149" s="158"/>
      <x:c r="AR149" s="158"/>
      <x:c r="AS149" s="158"/>
      <x:c r="AT149" s="158"/>
      <x:c r="AU149" s="158"/>
      <x:c r="AV149" s="158"/>
      <x:c r="AW149" s="158"/>
    </x:row>
    <x:row r="150" s="92" customFormat="1" ht="12">
      <x:c r="F150" s="662"/>
      <x:c r="G150" s="663"/>
      <x:c r="H150" s="665"/>
      <x:c r="I150" s="665"/>
      <x:c r="J150" s="588"/>
      <x:c r="K150" s="588" t="s">
        <x:v>243</x:v>
      </x:c>
      <x:c r="L150" s="588"/>
      <x:c r="M150" s="588"/>
      <x:c r="N150" s="588"/>
      <x:c r="O150" s="678"/>
      <x:c r="P150" s="678"/>
      <x:c r="Q150" s="588"/>
      <x:c r="R150" s="586"/>
      <x:c r="AF150" s="158"/>
      <x:c r="AG150" s="158"/>
      <x:c r="AH150" s="158"/>
      <x:c r="AI150" s="158"/>
      <x:c r="AJ150" s="158"/>
      <x:c r="AK150" s="158"/>
      <x:c r="AL150" s="158"/>
      <x:c r="AM150" s="158"/>
      <x:c r="AN150" s="158"/>
      <x:c r="AO150" s="158"/>
      <x:c r="AP150" s="158"/>
      <x:c r="AQ150" s="158"/>
      <x:c r="AR150" s="158"/>
      <x:c r="AS150" s="158"/>
      <x:c r="AT150" s="158"/>
      <x:c r="AU150" s="158"/>
      <x:c r="AV150" s="158"/>
      <x:c r="AW150" s="158"/>
    </x:row>
    <x:row r="151" s="92" customFormat="1" ht="12">
      <x:c r="AF151" s="158"/>
      <x:c r="AG151" s="158"/>
      <x:c r="AH151" s="158"/>
      <x:c r="AI151" s="158"/>
      <x:c r="AJ151" s="158"/>
      <x:c r="AK151" s="158"/>
      <x:c r="AL151" s="158"/>
      <x:c r="AM151" s="158"/>
      <x:c r="AN151" s="158"/>
      <x:c r="AO151" s="158"/>
      <x:c r="AP151" s="158"/>
      <x:c r="AQ151" s="158"/>
      <x:c r="AR151" s="158"/>
      <x:c r="AS151" s="158"/>
      <x:c r="AT151" s="158"/>
      <x:c r="AU151" s="158"/>
      <x:c r="AV151" s="158"/>
      <x:c r="AW151" s="158"/>
    </x:row>
    <x:row r="152" s="92" customFormat="1" ht="12">
      <x:c r="G152" s="220" t="s">
        <x:v>244</x:v>
      </x:c>
      <x:c r="AF152" s="158"/>
      <x:c r="AG152" s="158"/>
      <x:c r="AH152" s="158"/>
      <x:c r="AI152" s="158"/>
      <x:c r="AJ152" s="158"/>
      <x:c r="AK152" s="158"/>
      <x:c r="AL152" s="158"/>
      <x:c r="AM152" s="158"/>
      <x:c r="AN152" s="158"/>
      <x:c r="AO152" s="158"/>
      <x:c r="AP152" s="158"/>
      <x:c r="AQ152" s="158"/>
      <x:c r="AR152" s="158"/>
      <x:c r="AS152" s="158"/>
      <x:c r="AT152" s="158"/>
      <x:c r="AU152" s="158"/>
      <x:c r="AV152" s="158"/>
      <x:c r="AW152" s="158"/>
    </x:row>
    <x:row r="153" s="92" customFormat="1" ht="12">
      <x:c r="D153" s="687" t="s">
        <x:v>245</x:v>
      </x:c>
      <x:c r="E153" s="687"/>
      <x:c r="F153" s="687"/>
      <x:c r="G153" s="687" t="s">
        <x:v>246</x:v>
      </x:c>
      <x:c r="H153" s="687"/>
      <x:c r="I153" s="687"/>
      <x:c r="J153" s="687"/>
      <x:c r="K153" s="687" t="s">
        <x:v>247</x:v>
      </x:c>
      <x:c r="L153" s="687"/>
      <x:c r="M153" s="687"/>
      <x:c r="N153" s="687"/>
      <x:c r="O153" s="687" t="s">
        <x:v>248</x:v>
      </x:c>
      <x:c r="P153" s="687"/>
      <x:c r="Q153" s="687"/>
      <x:c r="R153" s="687"/>
      <x:c r="S153" s="687"/>
      <x:c r="T153" s="687"/>
      <x:c r="AF153" s="158"/>
      <x:c r="AG153" s="158"/>
      <x:c r="AH153" s="158"/>
      <x:c r="AI153" s="158"/>
      <x:c r="AJ153" s="158"/>
      <x:c r="AK153" s="158"/>
      <x:c r="AL153" s="158"/>
      <x:c r="AM153" s="158"/>
      <x:c r="AN153" s="158"/>
      <x:c r="AO153" s="158"/>
      <x:c r="AP153" s="158"/>
      <x:c r="AQ153" s="158"/>
      <x:c r="AR153" s="158"/>
      <x:c r="AS153" s="158"/>
      <x:c r="AT153" s="158"/>
      <x:c r="AU153" s="158"/>
      <x:c r="AV153" s="158"/>
      <x:c r="AW153" s="158"/>
    </x:row>
    <x:row r="154" s="92" customFormat="1" ht="12">
      <x:c r="D154" s="687"/>
      <x:c r="E154" s="687"/>
      <x:c r="F154" s="687"/>
      <x:c r="G154" s="687"/>
      <x:c r="H154" s="687"/>
      <x:c r="I154" s="687"/>
      <x:c r="J154" s="687"/>
      <x:c r="K154" s="687"/>
      <x:c r="L154" s="687"/>
      <x:c r="M154" s="687"/>
      <x:c r="N154" s="687"/>
      <x:c r="O154" s="687"/>
      <x:c r="P154" s="687"/>
      <x:c r="Q154" s="687"/>
      <x:c r="R154" s="687"/>
      <x:c r="S154" s="687"/>
      <x:c r="T154" s="687"/>
      <x:c r="AF154" s="158"/>
      <x:c r="AG154" s="158"/>
      <x:c r="AH154" s="158"/>
      <x:c r="AI154" s="158"/>
      <x:c r="AJ154" s="158"/>
      <x:c r="AK154" s="158"/>
      <x:c r="AL154" s="158"/>
      <x:c r="AM154" s="158"/>
      <x:c r="AN154" s="158"/>
      <x:c r="AO154" s="158"/>
      <x:c r="AP154" s="158"/>
      <x:c r="AQ154" s="158"/>
      <x:c r="AR154" s="158"/>
      <x:c r="AS154" s="158"/>
      <x:c r="AT154" s="158"/>
      <x:c r="AU154" s="158"/>
      <x:c r="AV154" s="158"/>
      <x:c r="AW154" s="158"/>
    </x:row>
    <x:row r="155" s="92" customFormat="1" ht="12">
      <x:c r="D155" s="680" t="str">
        <x:f>+O71</x:f>
        <x:v>W 1</x:v>
      </x:c>
      <x:c r="E155" s="680"/>
      <x:c r="F155" s="680"/>
      <x:c r="G155" s="681" t="n">
        <x:f>+Z98</x:f>
        <x:v>524.9999999999999</x:v>
      </x:c>
      <x:c r="H155" s="680"/>
      <x:c r="I155" s="680"/>
      <x:c r="J155" s="680"/>
      <x:c r="K155" s="691" t="n">
        <x:f>N87+Q45</x:f>
        <x:v>1.2</x:v>
      </x:c>
      <x:c r="L155" s="691"/>
      <x:c r="M155" s="691"/>
      <x:c r="N155" s="691"/>
      <x:c r="O155" s="683" t="n">
        <x:f>G155*K155</x:f>
        <x:v>629.9999999999999</x:v>
      </x:c>
      <x:c r="P155" s="683"/>
      <x:c r="Q155" s="683"/>
      <x:c r="R155" s="683"/>
      <x:c r="S155" s="683"/>
      <x:c r="T155" s="683"/>
      <x:c r="AF155" s="158"/>
      <x:c r="AG155" s="158"/>
      <x:c r="AH155" s="158"/>
      <x:c r="AI155" s="158"/>
      <x:c r="AJ155" s="158"/>
      <x:c r="AK155" s="158"/>
      <x:c r="AL155" s="158"/>
      <x:c r="AM155" s="158"/>
      <x:c r="AN155" s="158"/>
      <x:c r="AO155" s="158"/>
      <x:c r="AP155" s="158"/>
      <x:c r="AQ155" s="158"/>
      <x:c r="AR155" s="158"/>
      <x:c r="AS155" s="158"/>
      <x:c r="AT155" s="158"/>
      <x:c r="AU155" s="158"/>
      <x:c r="AV155" s="158"/>
      <x:c r="AW155" s="158"/>
    </x:row>
    <x:row r="156" s="92" customFormat="1" ht="12">
      <x:c r="D156" s="680"/>
      <x:c r="E156" s="680"/>
      <x:c r="F156" s="680"/>
      <x:c r="G156" s="680"/>
      <x:c r="H156" s="680"/>
      <x:c r="I156" s="680"/>
      <x:c r="J156" s="680"/>
      <x:c r="K156" s="691"/>
      <x:c r="L156" s="691"/>
      <x:c r="M156" s="691"/>
      <x:c r="N156" s="691"/>
      <x:c r="O156" s="683"/>
      <x:c r="P156" s="683"/>
      <x:c r="Q156" s="683"/>
      <x:c r="R156" s="683"/>
      <x:c r="S156" s="683"/>
      <x:c r="T156" s="683"/>
      <x:c r="AF156" s="158"/>
      <x:c r="AG156" s="158"/>
      <x:c r="AH156" s="158"/>
      <x:c r="AI156" s="158"/>
      <x:c r="AJ156" s="158"/>
      <x:c r="AK156" s="158"/>
      <x:c r="AL156" s="158"/>
      <x:c r="AM156" s="158"/>
      <x:c r="AN156" s="158"/>
      <x:c r="AO156" s="158"/>
      <x:c r="AP156" s="158"/>
      <x:c r="AQ156" s="158"/>
      <x:c r="AR156" s="158"/>
      <x:c r="AS156" s="158"/>
      <x:c r="AT156" s="158"/>
      <x:c r="AU156" s="158"/>
      <x:c r="AV156" s="158"/>
      <x:c r="AW156" s="158"/>
    </x:row>
    <x:row r="157" s="92" customFormat="1" ht="12">
      <x:c r="D157" s="680" t="str">
        <x:f>+O81</x:f>
        <x:v>W2</x:v>
      </x:c>
      <x:c r="E157" s="680"/>
      <x:c r="F157" s="680"/>
      <x:c r="G157" s="681" t="n">
        <x:f>+Z100</x:f>
        <x:v>2.34</x:v>
      </x:c>
      <x:c r="H157" s="680"/>
      <x:c r="I157" s="680"/>
      <x:c r="J157" s="680"/>
      <x:c r="K157" s="683" t="n">
        <x:f>N87+K87+I87</x:f>
        <x:v>1.1999999999999997</x:v>
      </x:c>
      <x:c r="L157" s="683"/>
      <x:c r="M157" s="683"/>
      <x:c r="N157" s="683"/>
      <x:c r="O157" s="683" t="n">
        <x:f>G157*K157</x:f>
        <x:v>2.8079999999999994</x:v>
      </x:c>
      <x:c r="P157" s="683"/>
      <x:c r="Q157" s="683"/>
      <x:c r="R157" s="683"/>
      <x:c r="S157" s="683"/>
      <x:c r="T157" s="683"/>
      <x:c r="AF157" s="158"/>
      <x:c r="AG157" s="158"/>
      <x:c r="AH157" s="158"/>
      <x:c r="AI157" s="158"/>
      <x:c r="AJ157" s="158"/>
      <x:c r="AK157" s="158"/>
      <x:c r="AL157" s="158"/>
      <x:c r="AM157" s="158"/>
      <x:c r="AN157" s="158"/>
      <x:c r="AO157" s="158"/>
      <x:c r="AP157" s="158"/>
      <x:c r="AQ157" s="158"/>
      <x:c r="AR157" s="158"/>
      <x:c r="AS157" s="158"/>
      <x:c r="AT157" s="158"/>
      <x:c r="AU157" s="158"/>
      <x:c r="AV157" s="158"/>
      <x:c r="AW157" s="158"/>
    </x:row>
    <x:row r="158" s="92" customFormat="1" ht="12">
      <x:c r="D158" s="680"/>
      <x:c r="E158" s="680"/>
      <x:c r="F158" s="680"/>
      <x:c r="G158" s="680"/>
      <x:c r="H158" s="680"/>
      <x:c r="I158" s="680"/>
      <x:c r="J158" s="680"/>
      <x:c r="K158" s="683"/>
      <x:c r="L158" s="683"/>
      <x:c r="M158" s="683"/>
      <x:c r="N158" s="683"/>
      <x:c r="O158" s="683"/>
      <x:c r="P158" s="683"/>
      <x:c r="Q158" s="683"/>
      <x:c r="R158" s="683"/>
      <x:c r="S158" s="683"/>
      <x:c r="T158" s="683"/>
      <x:c r="AF158" s="158"/>
      <x:c r="AG158" s="158"/>
      <x:c r="AH158" s="158"/>
      <x:c r="AI158" s="158"/>
      <x:c r="AJ158" s="158"/>
      <x:c r="AK158" s="158"/>
      <x:c r="AL158" s="158"/>
      <x:c r="AM158" s="158"/>
      <x:c r="AN158" s="158"/>
      <x:c r="AO158" s="158"/>
      <x:c r="AP158" s="158"/>
      <x:c r="AQ158" s="158"/>
      <x:c r="AR158" s="158"/>
      <x:c r="AS158" s="158"/>
      <x:c r="AT158" s="158"/>
      <x:c r="AU158" s="158"/>
      <x:c r="AV158" s="158"/>
      <x:c r="AW158" s="158"/>
    </x:row>
    <x:row r="159" s="92" customFormat="1" ht="12">
      <x:c r="D159" s="680" t="str">
        <x:f>+K74</x:f>
        <x:v>W3</x:v>
      </x:c>
      <x:c r="E159" s="680"/>
      <x:c r="F159" s="680"/>
      <x:c r="G159" s="681" t="n">
        <x:f>+Z102</x:f>
        <x:v>0.195</x:v>
      </x:c>
      <x:c r="H159" s="680"/>
      <x:c r="I159" s="680"/>
      <x:c r="J159" s="680"/>
      <x:c r="K159" s="690" t="n">
        <x:f>F87+I87+(K87/2)</x:f>
        <x:v>0.22499999999999998</x:v>
      </x:c>
      <x:c r="L159" s="690"/>
      <x:c r="M159" s="690"/>
      <x:c r="N159" s="690"/>
      <x:c r="O159" s="683" t="n">
        <x:f>G159*K159</x:f>
        <x:v>0.043875</x:v>
      </x:c>
      <x:c r="P159" s="683"/>
      <x:c r="Q159" s="683"/>
      <x:c r="R159" s="683"/>
      <x:c r="S159" s="683"/>
      <x:c r="T159" s="683"/>
      <x:c r="AF159" s="158"/>
      <x:c r="AG159" s="158"/>
      <x:c r="AH159" s="158"/>
      <x:c r="AI159" s="158"/>
      <x:c r="AJ159" s="158"/>
      <x:c r="AK159" s="158"/>
      <x:c r="AL159" s="158"/>
      <x:c r="AM159" s="158"/>
      <x:c r="AN159" s="158"/>
      <x:c r="AO159" s="158"/>
      <x:c r="AP159" s="158"/>
      <x:c r="AQ159" s="158"/>
      <x:c r="AR159" s="158"/>
      <x:c r="AS159" s="158"/>
      <x:c r="AT159" s="158"/>
      <x:c r="AU159" s="158"/>
      <x:c r="AV159" s="158"/>
      <x:c r="AW159" s="158"/>
    </x:row>
    <x:row r="160" s="92" customFormat="1" ht="12">
      <x:c r="D160" s="680"/>
      <x:c r="E160" s="680"/>
      <x:c r="F160" s="680"/>
      <x:c r="G160" s="680"/>
      <x:c r="H160" s="680"/>
      <x:c r="I160" s="680"/>
      <x:c r="J160" s="680"/>
      <x:c r="K160" s="690"/>
      <x:c r="L160" s="690"/>
      <x:c r="M160" s="690"/>
      <x:c r="N160" s="690"/>
      <x:c r="O160" s="683"/>
      <x:c r="P160" s="683"/>
      <x:c r="Q160" s="683"/>
      <x:c r="R160" s="683"/>
      <x:c r="S160" s="683"/>
      <x:c r="T160" s="683"/>
      <x:c r="AF160" s="158"/>
      <x:c r="AG160" s="158"/>
      <x:c r="AH160" s="158"/>
      <x:c r="AI160" s="158"/>
      <x:c r="AJ160" s="158"/>
      <x:c r="AK160" s="158"/>
      <x:c r="AL160" s="158"/>
      <x:c r="AM160" s="158"/>
      <x:c r="AN160" s="158"/>
      <x:c r="AO160" s="158"/>
      <x:c r="AP160" s="158"/>
      <x:c r="AQ160" s="158"/>
      <x:c r="AR160" s="158"/>
      <x:c r="AS160" s="158"/>
      <x:c r="AT160" s="158"/>
      <x:c r="AU160" s="158"/>
      <x:c r="AV160" s="158"/>
      <x:c r="AW160" s="158"/>
    </x:row>
    <x:row r="161" s="92" customFormat="1" ht="12">
      <x:c r="D161" s="680" t="str">
        <x:f>+K85</x:f>
        <x:v>W4</x:v>
      </x:c>
      <x:c r="E161" s="680"/>
      <x:c r="F161" s="680"/>
      <x:c r="G161" s="681" t="n">
        <x:f>+Z104</x:f>
        <x:v>468</x:v>
      </x:c>
      <x:c r="H161" s="680"/>
      <x:c r="I161" s="680"/>
      <x:c r="J161" s="680"/>
      <x:c r="K161" s="690" t="n">
        <x:f>F87+I87+(K87/2)</x:f>
        <x:v>0.22499999999999998</x:v>
      </x:c>
      <x:c r="L161" s="690"/>
      <x:c r="M161" s="690"/>
      <x:c r="N161" s="690"/>
      <x:c r="O161" s="683" t="n">
        <x:f>G161*K161</x:f>
        <x:v>105.29999999999998</x:v>
      </x:c>
      <x:c r="P161" s="683"/>
      <x:c r="Q161" s="683"/>
      <x:c r="R161" s="683"/>
      <x:c r="S161" s="683"/>
      <x:c r="T161" s="683"/>
      <x:c r="AF161" s="158"/>
      <x:c r="AG161" s="158"/>
      <x:c r="AH161" s="158"/>
      <x:c r="AI161" s="158"/>
      <x:c r="AJ161" s="158"/>
      <x:c r="AK161" s="158"/>
      <x:c r="AL161" s="158"/>
      <x:c r="AM161" s="158"/>
      <x:c r="AN161" s="158"/>
      <x:c r="AO161" s="158"/>
      <x:c r="AP161" s="158"/>
      <x:c r="AQ161" s="158"/>
      <x:c r="AR161" s="158"/>
      <x:c r="AS161" s="158"/>
      <x:c r="AT161" s="158"/>
      <x:c r="AU161" s="158"/>
      <x:c r="AV161" s="158"/>
      <x:c r="AW161" s="158"/>
    </x:row>
    <x:row r="162" s="92" customFormat="1" ht="12">
      <x:c r="D162" s="680"/>
      <x:c r="E162" s="680"/>
      <x:c r="F162" s="680"/>
      <x:c r="G162" s="680"/>
      <x:c r="H162" s="680"/>
      <x:c r="I162" s="680"/>
      <x:c r="J162" s="680"/>
      <x:c r="K162" s="690"/>
      <x:c r="L162" s="690"/>
      <x:c r="M162" s="690"/>
      <x:c r="N162" s="690"/>
      <x:c r="O162" s="683"/>
      <x:c r="P162" s="683"/>
      <x:c r="Q162" s="683"/>
      <x:c r="R162" s="683"/>
      <x:c r="S162" s="683"/>
      <x:c r="T162" s="683"/>
      <x:c r="AF162" s="158"/>
      <x:c r="AG162" s="158"/>
      <x:c r="AH162" s="158"/>
      <x:c r="AI162" s="158"/>
      <x:c r="AJ162" s="158"/>
      <x:c r="AK162" s="158"/>
      <x:c r="AL162" s="158"/>
      <x:c r="AM162" s="158"/>
      <x:c r="AN162" s="158"/>
      <x:c r="AO162" s="158"/>
      <x:c r="AP162" s="158"/>
      <x:c r="AQ162" s="158"/>
      <x:c r="AR162" s="158"/>
      <x:c r="AS162" s="158"/>
      <x:c r="AT162" s="158"/>
      <x:c r="AU162" s="158"/>
      <x:c r="AV162" s="158"/>
      <x:c r="AW162" s="158"/>
    </x:row>
    <x:row r="163" s="92" customFormat="1" ht="12">
      <x:c r="D163" s="583" t="str">
        <x:f>+I79</x:f>
        <x:v>W5</x:v>
      </x:c>
      <x:c r="E163" s="587"/>
      <x:c r="F163" s="584"/>
      <x:c r="G163" s="681" t="n">
        <x:f>+Z106</x:f>
        <x:v>936</x:v>
      </x:c>
      <x:c r="H163" s="680"/>
      <x:c r="I163" s="680"/>
      <x:c r="J163" s="680"/>
      <x:c r="K163" s="690" t="n">
        <x:f>F87+(I87/2)</x:f>
        <x:v>0.075</x:v>
      </x:c>
      <x:c r="L163" s="690"/>
      <x:c r="M163" s="690"/>
      <x:c r="N163" s="690"/>
      <x:c r="O163" s="683" t="n">
        <x:f>G163*K163</x:f>
        <x:v>70.2</x:v>
      </x:c>
      <x:c r="P163" s="683"/>
      <x:c r="Q163" s="683"/>
      <x:c r="R163" s="683"/>
      <x:c r="S163" s="683"/>
      <x:c r="T163" s="683"/>
      <x:c r="AF163" s="158"/>
      <x:c r="AG163" s="158"/>
      <x:c r="AH163" s="158"/>
      <x:c r="AI163" s="158"/>
      <x:c r="AJ163" s="158"/>
      <x:c r="AK163" s="158"/>
      <x:c r="AL163" s="158"/>
      <x:c r="AM163" s="158"/>
      <x:c r="AN163" s="158"/>
      <x:c r="AO163" s="158"/>
      <x:c r="AP163" s="158"/>
      <x:c r="AQ163" s="158"/>
      <x:c r="AR163" s="158"/>
      <x:c r="AS163" s="158"/>
      <x:c r="AT163" s="158"/>
      <x:c r="AU163" s="158"/>
      <x:c r="AV163" s="158"/>
      <x:c r="AW163" s="158"/>
    </x:row>
    <x:row r="164" s="92" customFormat="1" ht="12" customHeight="1">
      <x:c r="D164" s="585"/>
      <x:c r="E164" s="588"/>
      <x:c r="F164" s="586"/>
      <x:c r="G164" s="680"/>
      <x:c r="H164" s="680"/>
      <x:c r="I164" s="680"/>
      <x:c r="J164" s="680"/>
      <x:c r="K164" s="690"/>
      <x:c r="L164" s="690"/>
      <x:c r="M164" s="690"/>
      <x:c r="N164" s="690"/>
      <x:c r="O164" s="683"/>
      <x:c r="P164" s="683"/>
      <x:c r="Q164" s="683"/>
      <x:c r="R164" s="683"/>
      <x:c r="S164" s="683"/>
      <x:c r="T164" s="683"/>
      <x:c r="AF164" s="158"/>
      <x:c r="AG164" s="158"/>
      <x:c r="AH164" s="158"/>
      <x:c r="AI164" s="158"/>
      <x:c r="AJ164" s="158"/>
      <x:c r="AK164" s="158"/>
      <x:c r="AL164" s="158"/>
      <x:c r="AM164" s="158"/>
      <x:c r="AN164" s="158"/>
      <x:c r="AO164" s="158"/>
      <x:c r="AP164" s="158"/>
      <x:c r="AQ164" s="158"/>
      <x:c r="AR164" s="158"/>
      <x:c r="AS164" s="158"/>
      <x:c r="AT164" s="158"/>
      <x:c r="AU164" s="158"/>
      <x:c r="AV164" s="158"/>
      <x:c r="AW164" s="158"/>
    </x:row>
    <x:row r="165" s="92" customFormat="1" ht="12">
      <x:c r="D165" s="680" t="str">
        <x:f>+K89</x:f>
        <x:v>W6</x:v>
      </x:c>
      <x:c r="E165" s="680"/>
      <x:c r="F165" s="680"/>
      <x:c r="G165" s="681" t="n">
        <x:f>+Z108</x:f>
        <x:v>1728</x:v>
      </x:c>
      <x:c r="H165" s="680"/>
      <x:c r="I165" s="680"/>
      <x:c r="J165" s="680"/>
      <x:c r="K165" s="683" t="n">
        <x:f>K90/2</x:f>
        <x:v>0.6</x:v>
      </x:c>
      <x:c r="L165" s="683"/>
      <x:c r="M165" s="683"/>
      <x:c r="N165" s="683"/>
      <x:c r="O165" s="683" t="n">
        <x:f>G165*K165</x:f>
        <x:v>1036.8</x:v>
      </x:c>
      <x:c r="P165" s="683"/>
      <x:c r="Q165" s="683"/>
      <x:c r="R165" s="683"/>
      <x:c r="S165" s="683"/>
      <x:c r="T165" s="683"/>
      <x:c r="AF165" s="158"/>
      <x:c r="AG165" s="158"/>
      <x:c r="AH165" s="158"/>
      <x:c r="AI165" s="158"/>
      <x:c r="AJ165" s="158"/>
      <x:c r="AK165" s="158"/>
      <x:c r="AL165" s="158"/>
      <x:c r="AM165" s="158"/>
      <x:c r="AN165" s="158"/>
      <x:c r="AO165" s="158"/>
      <x:c r="AP165" s="158"/>
      <x:c r="AQ165" s="158"/>
      <x:c r="AR165" s="158"/>
      <x:c r="AS165" s="158"/>
      <x:c r="AT165" s="158"/>
      <x:c r="AU165" s="158"/>
      <x:c r="AV165" s="158"/>
      <x:c r="AW165" s="158"/>
    </x:row>
    <x:row r="166" s="92" customFormat="1" ht="12">
      <x:c r="D166" s="680"/>
      <x:c r="E166" s="680"/>
      <x:c r="F166" s="680"/>
      <x:c r="G166" s="680"/>
      <x:c r="H166" s="680"/>
      <x:c r="I166" s="680"/>
      <x:c r="J166" s="680"/>
      <x:c r="K166" s="683"/>
      <x:c r="L166" s="683"/>
      <x:c r="M166" s="683"/>
      <x:c r="N166" s="683"/>
      <x:c r="O166" s="683"/>
      <x:c r="P166" s="683"/>
      <x:c r="Q166" s="683"/>
      <x:c r="R166" s="683"/>
      <x:c r="S166" s="683"/>
      <x:c r="T166" s="683"/>
      <x:c r="AF166" s="158"/>
      <x:c r="AG166" s="158"/>
      <x:c r="AH166" s="158"/>
      <x:c r="AI166" s="158"/>
      <x:c r="AJ166" s="158"/>
      <x:c r="AK166" s="158"/>
      <x:c r="AL166" s="158"/>
      <x:c r="AM166" s="158"/>
      <x:c r="AN166" s="158"/>
      <x:c r="AO166" s="158"/>
      <x:c r="AP166" s="158"/>
      <x:c r="AQ166" s="158"/>
      <x:c r="AR166" s="158"/>
      <x:c r="AS166" s="158"/>
      <x:c r="AT166" s="158"/>
      <x:c r="AU166" s="158"/>
      <x:c r="AV166" s="158"/>
      <x:c r="AW166" s="158"/>
    </x:row>
    <x:row r="167" s="92" customFormat="1" ht="12">
      <x:c r="D167" s="687" t="s">
        <x:v>249</x:v>
      </x:c>
      <x:c r="E167" s="687"/>
      <x:c r="F167" s="687"/>
      <x:c r="G167" s="689" t="n">
        <x:f>SUM(G155:J166)</x:f>
        <x:v>3659.535</x:v>
      </x:c>
      <x:c r="H167" s="687"/>
      <x:c r="I167" s="687"/>
      <x:c r="J167" s="687"/>
      <x:c r="K167" s="687" t="s">
        <x:v>250</x:v>
      </x:c>
      <x:c r="L167" s="687"/>
      <x:c r="M167" s="687"/>
      <x:c r="N167" s="687"/>
      <x:c r="O167" s="684" t="n">
        <x:f>SUM(O155:T166)</x:f>
        <x:v>1845.1518749999998</x:v>
      </x:c>
      <x:c r="P167" s="687"/>
      <x:c r="Q167" s="687"/>
      <x:c r="R167" s="687"/>
      <x:c r="S167" s="687"/>
      <x:c r="T167" s="687"/>
      <x:c r="AF167" s="158"/>
      <x:c r="AG167" s="158"/>
      <x:c r="AH167" s="158"/>
      <x:c r="AI167" s="158"/>
      <x:c r="AJ167" s="158"/>
      <x:c r="AK167" s="158"/>
      <x:c r="AL167" s="158"/>
      <x:c r="AM167" s="158"/>
      <x:c r="AN167" s="158"/>
      <x:c r="AO167" s="158"/>
      <x:c r="AP167" s="158"/>
      <x:c r="AQ167" s="158"/>
      <x:c r="AR167" s="158"/>
      <x:c r="AS167" s="158"/>
      <x:c r="AT167" s="158"/>
      <x:c r="AU167" s="158"/>
      <x:c r="AV167" s="158"/>
      <x:c r="AW167" s="158"/>
    </x:row>
    <x:row r="168" s="92" customFormat="1">
      <x:c r="A168" s="64"/>
      <x:c r="B168" s="64"/>
      <x:c r="C168" s="64"/>
      <x:c r="D168" s="687"/>
      <x:c r="E168" s="687"/>
      <x:c r="F168" s="687"/>
      <x:c r="G168" s="687"/>
      <x:c r="H168" s="687"/>
      <x:c r="I168" s="687"/>
      <x:c r="J168" s="687"/>
      <x:c r="K168" s="687"/>
      <x:c r="L168" s="687"/>
      <x:c r="M168" s="687"/>
      <x:c r="N168" s="687"/>
      <x:c r="O168" s="687"/>
      <x:c r="P168" s="687"/>
      <x:c r="Q168" s="687"/>
      <x:c r="R168" s="687"/>
      <x:c r="S168" s="687"/>
      <x:c r="T168" s="687"/>
      <x:c r="U168" s="64"/>
      <x:c r="V168" s="64"/>
      <x:c r="W168" s="64"/>
      <x:c r="X168" s="64"/>
      <x:c r="Y168" s="64"/>
      <x:c r="Z168" s="64"/>
      <x:c r="AA168" s="64"/>
      <x:c r="AB168" s="64"/>
      <x:c r="AC168" s="64"/>
      <x:c r="AD168" s="64"/>
      <x:c r="AE168" s="64"/>
      <x:c r="AF168" s="158"/>
      <x:c r="AG168" s="158"/>
      <x:c r="AH168" s="158"/>
      <x:c r="AI168" s="158"/>
      <x:c r="AJ168" s="158"/>
      <x:c r="AK168" s="158"/>
      <x:c r="AL168" s="158"/>
      <x:c r="AM168" s="158"/>
      <x:c r="AN168" s="158"/>
      <x:c r="AO168" s="158"/>
      <x:c r="AP168" s="158"/>
      <x:c r="AQ168" s="158"/>
      <x:c r="AR168" s="158"/>
      <x:c r="AS168" s="158"/>
      <x:c r="AT168" s="158"/>
      <x:c r="AU168" s="158"/>
      <x:c r="AV168" s="158"/>
      <x:c r="AW168" s="158"/>
    </x:row>
    <x:row r="169">
      <x:c r="AG169" s="158"/>
      <x:c r="AH169" s="158"/>
      <x:c r="AI169" s="158"/>
      <x:c r="AJ169" s="158"/>
      <x:c r="AK169" s="158"/>
      <x:c r="AL169" s="158"/>
      <x:c r="AM169" s="158"/>
      <x:c r="AN169" s="158"/>
      <x:c r="AO169" s="158"/>
      <x:c r="AP169" s="158"/>
      <x:c r="AQ169" s="158"/>
      <x:c r="AR169" s="158"/>
    </x:row>
    <x:row r="170">
      <x:c r="F170" s="221" t="s">
        <x:v>251</x:v>
      </x:c>
      <x:c r="AG170" s="158"/>
      <x:c r="AH170" s="158"/>
      <x:c r="AI170" s="158"/>
      <x:c r="AJ170" s="158"/>
      <x:c r="AK170" s="158"/>
      <x:c r="AL170" s="158"/>
      <x:c r="AM170" s="158"/>
      <x:c r="AN170" s="158"/>
      <x:c r="AO170" s="158"/>
      <x:c r="AP170" s="158"/>
      <x:c r="AQ170" s="158"/>
      <x:c r="AR170" s="158"/>
    </x:row>
    <x:row r="171">
      <x:c r="AG171" s="158"/>
      <x:c r="AH171" s="158"/>
      <x:c r="AI171" s="158"/>
      <x:c r="AJ171" s="158"/>
      <x:c r="AK171" s="158"/>
      <x:c r="AL171" s="158"/>
      <x:c r="AM171" s="158"/>
      <x:c r="AN171" s="158"/>
      <x:c r="AO171" s="158"/>
      <x:c r="AP171" s="158"/>
      <x:c r="AQ171" s="158"/>
      <x:c r="AR171" s="158"/>
    </x:row>
    <x:row r="172">
      <x:c r="A172" s="92"/>
      <x:c r="B172" s="92"/>
      <x:c r="C172" s="92"/>
      <x:c r="D172" s="687" t="s">
        <x:v>245</x:v>
      </x:c>
      <x:c r="E172" s="687"/>
      <x:c r="F172" s="687"/>
      <x:c r="G172" s="687" t="s">
        <x:v>246</x:v>
      </x:c>
      <x:c r="H172" s="687"/>
      <x:c r="I172" s="687"/>
      <x:c r="J172" s="687"/>
      <x:c r="K172" s="687" t="s">
        <x:v>247</x:v>
      </x:c>
      <x:c r="L172" s="687"/>
      <x:c r="M172" s="687"/>
      <x:c r="N172" s="687"/>
      <x:c r="O172" s="687" t="s">
        <x:v>248</x:v>
      </x:c>
      <x:c r="P172" s="687"/>
      <x:c r="Q172" s="687"/>
      <x:c r="R172" s="687"/>
      <x:c r="S172" s="687"/>
      <x:c r="T172" s="687"/>
      <x:c r="U172" s="92"/>
      <x:c r="V172" s="92"/>
      <x:c r="W172" s="92"/>
      <x:c r="X172" s="92"/>
      <x:c r="Y172" s="92"/>
      <x:c r="Z172" s="92"/>
      <x:c r="AA172" s="92"/>
      <x:c r="AB172" s="92"/>
      <x:c r="AC172" s="92"/>
      <x:c r="AD172" s="92"/>
      <x:c r="AE172" s="92"/>
      <x:c r="AG172" s="158"/>
      <x:c r="AH172" s="158"/>
      <x:c r="AI172" s="158"/>
      <x:c r="AJ172" s="158"/>
      <x:c r="AK172" s="158"/>
      <x:c r="AL172" s="158"/>
      <x:c r="AM172" s="158"/>
      <x:c r="AN172" s="158"/>
      <x:c r="AO172" s="158"/>
      <x:c r="AP172" s="158"/>
      <x:c r="AQ172" s="158"/>
      <x:c r="AR172" s="158"/>
    </x:row>
    <x:row r="173" s="92" customFormat="1" ht="12">
      <x:c r="D173" s="687"/>
      <x:c r="E173" s="687"/>
      <x:c r="F173" s="687"/>
      <x:c r="G173" s="687"/>
      <x:c r="H173" s="687"/>
      <x:c r="I173" s="687"/>
      <x:c r="J173" s="687"/>
      <x:c r="K173" s="687"/>
      <x:c r="L173" s="687"/>
      <x:c r="M173" s="687"/>
      <x:c r="N173" s="687"/>
      <x:c r="O173" s="687"/>
      <x:c r="P173" s="687"/>
      <x:c r="Q173" s="687"/>
      <x:c r="R173" s="687"/>
      <x:c r="S173" s="687"/>
      <x:c r="T173" s="687"/>
      <x:c r="AF173" s="158"/>
      <x:c r="AG173" s="158"/>
      <x:c r="AH173" s="158"/>
      <x:c r="AI173" s="158"/>
      <x:c r="AJ173" s="158"/>
      <x:c r="AK173" s="158"/>
      <x:c r="AL173" s="158"/>
      <x:c r="AM173" s="158"/>
      <x:c r="AN173" s="158"/>
      <x:c r="AO173" s="158"/>
      <x:c r="AP173" s="158"/>
      <x:c r="AQ173" s="158"/>
      <x:c r="AR173" s="158"/>
      <x:c r="AS173" s="158"/>
      <x:c r="AT173" s="158"/>
      <x:c r="AU173" s="158"/>
      <x:c r="AV173" s="158"/>
      <x:c r="AW173" s="158"/>
    </x:row>
    <x:row r="174" s="92" customFormat="1" ht="12">
      <x:c r="D174" s="680" t="str">
        <x:f>+E123</x:f>
        <x:v>F 1</x:v>
      </x:c>
      <x:c r="E174" s="680"/>
      <x:c r="F174" s="680"/>
      <x:c r="G174" s="681" t="n">
        <x:f>+G123</x:f>
        <x:v>1255.4020842155883</x:v>
      </x:c>
      <x:c r="H174" s="680"/>
      <x:c r="I174" s="680"/>
      <x:c r="J174" s="680"/>
      <x:c r="K174" s="682" t="n">
        <x:f>+S127</x:f>
        <x:v>1.45</x:v>
      </x:c>
      <x:c r="L174" s="682"/>
      <x:c r="M174" s="682"/>
      <x:c r="N174" s="682"/>
      <x:c r="O174" s="683" t="n">
        <x:f>G174*K174</x:f>
        <x:v>1820.333022112603</x:v>
      </x:c>
      <x:c r="P174" s="683"/>
      <x:c r="Q174" s="683"/>
      <x:c r="R174" s="683"/>
      <x:c r="S174" s="683"/>
      <x:c r="T174" s="683"/>
      <x:c r="AF174" s="158"/>
      <x:c r="AG174" s="158"/>
      <x:c r="AH174" s="158"/>
      <x:c r="AI174" s="158"/>
      <x:c r="AJ174" s="158"/>
      <x:c r="AK174" s="158"/>
      <x:c r="AL174" s="158"/>
      <x:c r="AM174" s="158"/>
      <x:c r="AN174" s="158"/>
      <x:c r="AO174" s="158"/>
      <x:c r="AP174" s="158"/>
      <x:c r="AQ174" s="158"/>
      <x:c r="AR174" s="158"/>
      <x:c r="AS174" s="158"/>
      <x:c r="AT174" s="158"/>
      <x:c r="AU174" s="158"/>
      <x:c r="AV174" s="158"/>
      <x:c r="AW174" s="158"/>
    </x:row>
    <x:row r="175" s="92" customFormat="1" ht="12">
      <x:c r="D175" s="680"/>
      <x:c r="E175" s="680"/>
      <x:c r="F175" s="680"/>
      <x:c r="G175" s="680"/>
      <x:c r="H175" s="680"/>
      <x:c r="I175" s="680"/>
      <x:c r="J175" s="680"/>
      <x:c r="K175" s="682"/>
      <x:c r="L175" s="682"/>
      <x:c r="M175" s="682"/>
      <x:c r="N175" s="682"/>
      <x:c r="O175" s="683"/>
      <x:c r="P175" s="683"/>
      <x:c r="Q175" s="683"/>
      <x:c r="R175" s="683"/>
      <x:c r="S175" s="683"/>
      <x:c r="T175" s="683"/>
      <x:c r="AF175" s="158"/>
      <x:c r="AG175" s="158"/>
      <x:c r="AH175" s="158"/>
      <x:c r="AI175" s="158"/>
      <x:c r="AJ175" s="158"/>
      <x:c r="AK175" s="158"/>
      <x:c r="AL175" s="158"/>
      <x:c r="AM175" s="158"/>
      <x:c r="AN175" s="158"/>
      <x:c r="AO175" s="158"/>
      <x:c r="AP175" s="158"/>
      <x:c r="AQ175" s="158"/>
      <x:c r="AR175" s="158"/>
      <x:c r="AS175" s="158"/>
      <x:c r="AT175" s="158"/>
      <x:c r="AU175" s="158"/>
      <x:c r="AV175" s="158"/>
      <x:c r="AW175" s="158"/>
    </x:row>
    <x:row r="176" s="92" customFormat="1" ht="12">
      <x:c r="D176" s="680" t="str">
        <x:f>+E139</x:f>
        <x:v>F 2</x:v>
      </x:c>
      <x:c r="E176" s="680"/>
      <x:c r="F176" s="680"/>
      <x:c r="G176" s="685" t="n">
        <x:f>+H139</x:f>
        <x:v>3.26</x:v>
      </x:c>
      <x:c r="H176" s="686"/>
      <x:c r="I176" s="686"/>
      <x:c r="J176" s="686"/>
      <x:c r="K176" s="684" t="n">
        <x:f>+P145</x:f>
        <x:v>0.87</x:v>
      </x:c>
      <x:c r="L176" s="684"/>
      <x:c r="M176" s="684"/>
      <x:c r="N176" s="684"/>
      <x:c r="O176" s="683" t="n">
        <x:f>G176*K176</x:f>
        <x:v>2.8362</x:v>
      </x:c>
      <x:c r="P176" s="683"/>
      <x:c r="Q176" s="683"/>
      <x:c r="R176" s="683"/>
      <x:c r="S176" s="683"/>
      <x:c r="T176" s="683"/>
      <x:c r="AF176" s="158"/>
      <x:c r="AG176" s="158"/>
      <x:c r="AH176" s="158"/>
      <x:c r="AI176" s="158"/>
      <x:c r="AJ176" s="158"/>
      <x:c r="AK176" s="158"/>
      <x:c r="AL176" s="158"/>
      <x:c r="AM176" s="158"/>
      <x:c r="AN176" s="158"/>
      <x:c r="AO176" s="158"/>
      <x:c r="AP176" s="158"/>
      <x:c r="AQ176" s="158"/>
      <x:c r="AR176" s="158"/>
      <x:c r="AS176" s="158"/>
      <x:c r="AT176" s="158"/>
      <x:c r="AU176" s="158"/>
      <x:c r="AV176" s="158"/>
      <x:c r="AW176" s="158"/>
    </x:row>
    <x:row r="177" s="92" customFormat="1" ht="12">
      <x:c r="D177" s="680"/>
      <x:c r="E177" s="680"/>
      <x:c r="F177" s="680"/>
      <x:c r="G177" s="686"/>
      <x:c r="H177" s="686"/>
      <x:c r="I177" s="686"/>
      <x:c r="J177" s="686"/>
      <x:c r="K177" s="684"/>
      <x:c r="L177" s="684"/>
      <x:c r="M177" s="684"/>
      <x:c r="N177" s="684"/>
      <x:c r="O177" s="683"/>
      <x:c r="P177" s="683"/>
      <x:c r="Q177" s="683"/>
      <x:c r="R177" s="683"/>
      <x:c r="S177" s="683"/>
      <x:c r="T177" s="683"/>
      <x:c r="AF177" s="158"/>
      <x:c r="AG177" s="158"/>
      <x:c r="AH177" s="158"/>
      <x:c r="AI177" s="158"/>
      <x:c r="AJ177" s="158"/>
      <x:c r="AK177" s="158"/>
      <x:c r="AL177" s="158"/>
      <x:c r="AM177" s="158"/>
      <x:c r="AN177" s="158"/>
      <x:c r="AO177" s="158"/>
      <x:c r="AP177" s="158"/>
      <x:c r="AQ177" s="158"/>
      <x:c r="AR177" s="158"/>
      <x:c r="AS177" s="158"/>
      <x:c r="AT177" s="158"/>
      <x:c r="AU177" s="158"/>
      <x:c r="AV177" s="158"/>
      <x:c r="AW177" s="158"/>
    </x:row>
    <x:row r="178" s="92" customFormat="1" ht="12">
      <x:c r="D178" s="687" t="s">
        <x:v>252</x:v>
      </x:c>
      <x:c r="E178" s="687"/>
      <x:c r="F178" s="687"/>
      <x:c r="G178" s="684" t="n">
        <x:f>SUM(G174:J177)</x:f>
        <x:v>1258.6620842155883</x:v>
      </x:c>
      <x:c r="H178" s="684"/>
      <x:c r="I178" s="684"/>
      <x:c r="J178" s="684"/>
      <x:c r="K178" s="688" t="s">
        <x:v>243</x:v>
      </x:c>
      <x:c r="L178" s="688"/>
      <x:c r="M178" s="688"/>
      <x:c r="N178" s="688"/>
      <x:c r="O178" s="684" t="n">
        <x:f>SUM(O174:T177)</x:f>
        <x:v>1823.169222112603</x:v>
      </x:c>
      <x:c r="P178" s="684"/>
      <x:c r="Q178" s="684"/>
      <x:c r="R178" s="684"/>
      <x:c r="S178" s="684"/>
      <x:c r="T178" s="684"/>
      <x:c r="AF178" s="158"/>
      <x:c r="AG178" s="158"/>
      <x:c r="AH178" s="158"/>
      <x:c r="AI178" s="158"/>
      <x:c r="AJ178" s="158"/>
      <x:c r="AK178" s="158"/>
      <x:c r="AL178" s="158"/>
      <x:c r="AM178" s="158"/>
      <x:c r="AN178" s="158"/>
      <x:c r="AO178" s="158"/>
      <x:c r="AP178" s="158"/>
      <x:c r="AQ178" s="158"/>
      <x:c r="AR178" s="158"/>
      <x:c r="AS178" s="158"/>
      <x:c r="AT178" s="158"/>
      <x:c r="AU178" s="158"/>
      <x:c r="AV178" s="158"/>
      <x:c r="AW178" s="158"/>
    </x:row>
    <x:row r="179" s="92" customFormat="1" ht="12">
      <x:c r="D179" s="687"/>
      <x:c r="E179" s="687"/>
      <x:c r="F179" s="687"/>
      <x:c r="G179" s="684"/>
      <x:c r="H179" s="684"/>
      <x:c r="I179" s="684"/>
      <x:c r="J179" s="684"/>
      <x:c r="K179" s="688"/>
      <x:c r="L179" s="688"/>
      <x:c r="M179" s="688"/>
      <x:c r="N179" s="688"/>
      <x:c r="O179" s="684"/>
      <x:c r="P179" s="684"/>
      <x:c r="Q179" s="684"/>
      <x:c r="R179" s="684"/>
      <x:c r="S179" s="684"/>
      <x:c r="T179" s="684"/>
      <x:c r="AF179" s="158"/>
      <x:c r="AG179" s="158"/>
      <x:c r="AH179" s="158"/>
      <x:c r="AI179" s="158"/>
      <x:c r="AJ179" s="158"/>
      <x:c r="AK179" s="158"/>
      <x:c r="AL179" s="158"/>
      <x:c r="AM179" s="158"/>
      <x:c r="AN179" s="158"/>
      <x:c r="AO179" s="158"/>
      <x:c r="AP179" s="158"/>
      <x:c r="AQ179" s="158"/>
      <x:c r="AR179" s="158"/>
      <x:c r="AS179" s="158"/>
      <x:c r="AT179" s="158"/>
      <x:c r="AU179" s="158"/>
      <x:c r="AV179" s="158"/>
      <x:c r="AW179" s="158"/>
    </x:row>
    <x:row r="180" s="92" customFormat="1">
      <x:c r="A180" s="64"/>
      <x:c r="B180" s="64"/>
      <x:c r="C180" s="64"/>
      <x:c r="D180" s="64"/>
      <x:c r="E180" s="64"/>
      <x:c r="F180" s="64"/>
      <x:c r="G180" s="64"/>
      <x:c r="H180" s="64"/>
      <x:c r="I180" s="64"/>
      <x:c r="J180" s="64"/>
      <x:c r="K180" s="64"/>
      <x:c r="L180" s="64"/>
      <x:c r="M180" s="64"/>
      <x:c r="N180" s="64"/>
      <x:c r="O180" s="64"/>
      <x:c r="P180" s="157"/>
      <x:c r="Q180" s="157"/>
      <x:c r="R180" s="157"/>
      <x:c r="S180" s="157"/>
      <x:c r="T180" s="157"/>
      <x:c r="U180" s="157"/>
      <x:c r="V180" s="157"/>
      <x:c r="W180" s="157"/>
      <x:c r="X180" s="157"/>
      <x:c r="Y180" s="64"/>
      <x:c r="Z180" s="64"/>
      <x:c r="AA180" s="64"/>
      <x:c r="AB180" s="64"/>
      <x:c r="AC180" s="64"/>
      <x:c r="AD180" s="64"/>
      <x:c r="AE180" s="64"/>
      <x:c r="AF180" s="158"/>
      <x:c r="AG180" s="158"/>
      <x:c r="AH180" s="158"/>
      <x:c r="AI180" s="158"/>
      <x:c r="AJ180" s="158"/>
      <x:c r="AK180" s="158"/>
      <x:c r="AL180" s="158"/>
      <x:c r="AM180" s="158"/>
      <x:c r="AN180" s="158"/>
      <x:c r="AO180" s="158"/>
      <x:c r="AP180" s="158"/>
      <x:c r="AQ180" s="158"/>
      <x:c r="AR180" s="158"/>
      <x:c r="AS180" s="158"/>
      <x:c r="AT180" s="158"/>
      <x:c r="AU180" s="158"/>
      <x:c r="AV180" s="158"/>
      <x:c r="AW180" s="158"/>
    </x:row>
    <x:row r="181">
      <x:c r="F181" s="660" t="s">
        <x:v>240</x:v>
      </x:c>
      <x:c r="G181" s="661"/>
      <x:c r="H181" s="664" t="s">
        <x:v>241</x:v>
      </x:c>
      <x:c r="I181" s="664"/>
      <x:c r="J181" s="668" t="n">
        <x:f>+O167</x:f>
        <x:v>1845.1518749999998</x:v>
      </x:c>
      <x:c r="K181" s="528"/>
      <x:c r="L181" s="528"/>
      <x:c r="M181" s="528"/>
      <x:c r="N181" s="222" t="s">
        <x:v>253</x:v>
      </x:c>
      <x:c r="O181" s="222"/>
      <x:c r="P181" s="666" t="s">
        <x:v>114</x:v>
      </x:c>
      <x:c r="Q181" s="666"/>
      <x:c r="R181" s="659" t="n">
        <x:f>J181/J182</x:f>
        <x:v>1.0120573848114462</x:v>
      </x:c>
      <x:c r="S181" s="659"/>
      <x:c r="T181" s="659"/>
      <x:c r="U181" s="670" t="str">
        <x:f>IF(R181&gt;W181,"&gt;","&lt;")</x:f>
        <x:v>&lt;</x:v>
      </x:c>
      <x:c r="V181" s="670"/>
      <x:c r="W181" s="670" t="n">
        <x:f>+F27</x:f>
        <x:v>1.75</x:v>
      </x:c>
      <x:c r="X181" s="670"/>
      <x:c r="Y181" s="676" t="str">
        <x:f>IF(R181&gt;W181,"OK CUMPLE","NO PASA")</x:f>
        <x:v>NO PASA</x:v>
      </x:c>
      <x:c r="Z181" s="676"/>
      <x:c r="AA181" s="676"/>
      <x:c r="AB181" s="676"/>
      <x:c r="AG181" s="158"/>
      <x:c r="AH181" s="158"/>
      <x:c r="AI181" s="158"/>
      <x:c r="AJ181" s="158"/>
      <x:c r="AK181" s="158"/>
      <x:c r="AL181" s="158"/>
      <x:c r="AM181" s="158"/>
      <x:c r="AN181" s="158"/>
      <x:c r="AO181" s="158"/>
      <x:c r="AP181" s="158"/>
      <x:c r="AQ181" s="158"/>
      <x:c r="AR181" s="158"/>
    </x:row>
    <x:row r="182">
      <x:c r="F182" s="662"/>
      <x:c r="G182" s="663"/>
      <x:c r="H182" s="665"/>
      <x:c r="I182" s="665"/>
      <x:c r="J182" s="679" t="n">
        <x:f>+O178</x:f>
        <x:v>1823.169222112603</x:v>
      </x:c>
      <x:c r="K182" s="524"/>
      <x:c r="L182" s="524"/>
      <x:c r="M182" s="524"/>
      <x:c r="N182" s="85" t="s">
        <x:v>253</x:v>
      </x:c>
      <x:c r="O182" s="85"/>
      <x:c r="P182" s="667"/>
      <x:c r="Q182" s="667"/>
      <x:c r="R182" s="659"/>
      <x:c r="S182" s="659"/>
      <x:c r="T182" s="659"/>
      <x:c r="U182" s="670"/>
      <x:c r="V182" s="670"/>
      <x:c r="W182" s="670"/>
      <x:c r="X182" s="670"/>
      <x:c r="Y182" s="676"/>
      <x:c r="Z182" s="676"/>
      <x:c r="AA182" s="676"/>
      <x:c r="AB182" s="676"/>
      <x:c r="AG182" s="158"/>
      <x:c r="AH182" s="158"/>
      <x:c r="AI182" s="158"/>
      <x:c r="AJ182" s="158"/>
      <x:c r="AK182" s="158"/>
      <x:c r="AL182" s="158"/>
      <x:c r="AM182" s="158"/>
      <x:c r="AN182" s="158"/>
      <x:c r="AO182" s="158"/>
      <x:c r="AP182" s="158"/>
      <x:c r="AQ182" s="158"/>
      <x:c r="AR182" s="158"/>
    </x:row>
    <x:row r="183">
      <x:c r="AG183" s="158"/>
      <x:c r="AH183" s="158"/>
      <x:c r="AI183" s="158"/>
      <x:c r="AJ183" s="158"/>
      <x:c r="AK183" s="158"/>
      <x:c r="AL183" s="158"/>
      <x:c r="AM183" s="158"/>
      <x:c r="AN183" s="158"/>
      <x:c r="AO183" s="158"/>
      <x:c r="AP183" s="158"/>
      <x:c r="AQ183" s="158"/>
      <x:c r="AR183" s="158"/>
    </x:row>
    <x:row r="184">
      <x:c r="A184" s="92" t="s">
        <x:v>238</x:v>
      </x:c>
      <x:c r="B184" s="219" t="s">
        <x:v>254</x:v>
      </x:c>
      <x:c r="C184" s="92"/>
      <x:c r="D184" s="92"/>
      <x:c r="E184" s="92"/>
      <x:c r="F184" s="92"/>
      <x:c r="G184" s="92"/>
      <x:c r="H184" s="92"/>
      <x:c r="I184" s="92"/>
      <x:c r="J184" s="92"/>
      <x:c r="K184" s="92"/>
      <x:c r="L184" s="92"/>
      <x:c r="M184" s="92"/>
      <x:c r="N184" s="92"/>
      <x:c r="O184" s="92"/>
      <x:c r="P184" s="92"/>
      <x:c r="Q184" s="92"/>
      <x:c r="R184" s="92"/>
      <x:c r="S184" s="92"/>
      <x:c r="T184" s="92"/>
      <x:c r="U184" s="92"/>
      <x:c r="V184" s="92"/>
      <x:c r="W184" s="92"/>
      <x:c r="X184" s="92"/>
      <x:c r="Y184" s="92"/>
      <x:c r="Z184" s="92"/>
      <x:c r="AA184" s="92"/>
      <x:c r="AB184" s="92"/>
      <x:c r="AC184" s="92"/>
      <x:c r="AD184" s="92"/>
      <x:c r="AE184" s="92"/>
      <x:c r="AG184" s="158"/>
      <x:c r="AH184" s="158"/>
      <x:c r="AI184" s="158"/>
      <x:c r="AJ184" s="158"/>
      <x:c r="AK184" s="158"/>
      <x:c r="AL184" s="158"/>
      <x:c r="AM184" s="158"/>
      <x:c r="AN184" s="158"/>
      <x:c r="AO184" s="158"/>
      <x:c r="AP184" s="158"/>
      <x:c r="AQ184" s="158"/>
      <x:c r="AR184" s="158"/>
    </x:row>
    <x:row r="185" s="92" customFormat="1">
      <x:c r="A185" s="64"/>
      <x:c r="B185" s="64"/>
      <x:c r="C185" s="64"/>
      <x:c r="D185" s="64"/>
      <x:c r="E185" s="64"/>
      <x:c r="F185" s="64"/>
      <x:c r="G185" s="64"/>
      <x:c r="H185" s="64"/>
      <x:c r="I185" s="64"/>
      <x:c r="J185" s="64"/>
      <x:c r="K185" s="64"/>
      <x:c r="L185" s="64"/>
      <x:c r="M185" s="64"/>
      <x:c r="N185" s="64"/>
      <x:c r="O185" s="64"/>
      <x:c r="P185" s="64"/>
      <x:c r="Q185" s="64"/>
      <x:c r="R185" s="64"/>
      <x:c r="S185" s="64"/>
      <x:c r="T185" s="64"/>
      <x:c r="V185" s="64"/>
      <x:c r="W185" s="64"/>
      <x:c r="X185" s="64"/>
      <x:c r="Y185" s="64"/>
      <x:c r="Z185" s="64"/>
      <x:c r="AA185" s="64"/>
      <x:c r="AB185" s="64"/>
      <x:c r="AC185" s="64"/>
      <x:c r="AD185" s="64"/>
      <x:c r="AE185" s="64"/>
      <x:c r="AF185" s="158"/>
      <x:c r="AG185" s="158"/>
      <x:c r="AH185" s="158"/>
      <x:c r="AI185" s="158"/>
      <x:c r="AJ185" s="158"/>
      <x:c r="AK185" s="158"/>
      <x:c r="AL185" s="158"/>
      <x:c r="AM185" s="158"/>
      <x:c r="AN185" s="158"/>
      <x:c r="AO185" s="158"/>
      <x:c r="AP185" s="158"/>
      <x:c r="AQ185" s="158"/>
      <x:c r="AR185" s="158"/>
      <x:c r="AS185" s="158"/>
      <x:c r="AT185" s="158"/>
      <x:c r="AU185" s="158"/>
      <x:c r="AV185" s="158"/>
      <x:c r="AW185" s="158"/>
    </x:row>
    <x:row r="186">
      <x:c r="A186" s="92"/>
      <x:c r="B186" s="92"/>
      <x:c r="C186" s="92"/>
      <x:c r="D186" s="92"/>
      <x:c r="E186" s="92"/>
      <x:c r="F186" s="660" t="s">
        <x:v>240</x:v>
      </x:c>
      <x:c r="G186" s="661"/>
      <x:c r="H186" s="664" t="s">
        <x:v>73</x:v>
      </x:c>
      <x:c r="I186" s="664"/>
      <x:c r="J186" s="587" t="s">
        <x:v>114</x:v>
      </x:c>
      <x:c r="K186" s="673" t="s">
        <x:v>255</x:v>
      </x:c>
      <x:c r="L186" s="674"/>
      <x:c r="M186" s="674"/>
      <x:c r="N186" s="674"/>
      <x:c r="O186" s="677" t="s">
        <x:v>78</x:v>
      </x:c>
      <x:c r="P186" s="677"/>
      <x:c r="Q186" s="587" t="n">
        <x:f>+F28</x:f>
        <x:v>1.25</x:v>
      </x:c>
      <x:c r="R186" s="584"/>
      <x:c r="S186" s="511" t="s">
        <x:v>114</x:v>
      </x:c>
      <x:c r="T186" s="498"/>
      <x:c r="U186" s="541" t="s">
        <x:v>256</x:v>
      </x:c>
      <x:c r="V186" s="541"/>
      <x:c r="W186" s="541"/>
      <x:c r="X186" s="541"/>
      <x:c r="Y186" s="92"/>
      <x:c r="Z186" s="92"/>
      <x:c r="AA186" s="92"/>
      <x:c r="AB186" s="92"/>
      <x:c r="AC186" s="92"/>
      <x:c r="AD186" s="92"/>
      <x:c r="AE186" s="92"/>
      <x:c r="AG186" s="158"/>
      <x:c r="AH186" s="158"/>
      <x:c r="AI186" s="158"/>
      <x:c r="AJ186" s="158"/>
      <x:c r="AK186" s="158"/>
      <x:c r="AL186" s="158"/>
      <x:c r="AM186" s="158"/>
      <x:c r="AN186" s="158"/>
      <x:c r="AO186" s="158"/>
      <x:c r="AP186" s="158"/>
      <x:c r="AQ186" s="158"/>
      <x:c r="AR186" s="158"/>
    </x:row>
    <x:row r="187" s="92" customFormat="1">
      <x:c r="F187" s="662"/>
      <x:c r="G187" s="663"/>
      <x:c r="H187" s="665"/>
      <x:c r="I187" s="665"/>
      <x:c r="J187" s="588"/>
      <x:c r="K187" s="588" t="s">
        <x:v>252</x:v>
      </x:c>
      <x:c r="L187" s="588"/>
      <x:c r="M187" s="588"/>
      <x:c r="N187" s="588"/>
      <x:c r="O187" s="678"/>
      <x:c r="P187" s="678"/>
      <x:c r="Q187" s="588"/>
      <x:c r="R187" s="586"/>
      <x:c r="S187" s="511"/>
      <x:c r="T187" s="498"/>
      <x:c r="U187" s="543" t="s">
        <x:v>257</x:v>
      </x:c>
      <x:c r="V187" s="543"/>
      <x:c r="W187" s="543"/>
      <x:c r="X187" s="543"/>
      <x:c r="AF187" s="158"/>
      <x:c r="AG187" s="63"/>
      <x:c r="AH187" s="63"/>
      <x:c r="AI187" s="63"/>
      <x:c r="AJ187" s="63"/>
      <x:c r="AK187" s="63"/>
      <x:c r="AL187" s="63"/>
      <x:c r="AM187" s="63"/>
      <x:c r="AN187" s="63"/>
      <x:c r="AO187" s="63"/>
      <x:c r="AP187" s="63"/>
      <x:c r="AQ187" s="63"/>
      <x:c r="AR187" s="63"/>
      <x:c r="AS187" s="158"/>
      <x:c r="AT187" s="158"/>
      <x:c r="AU187" s="158"/>
      <x:c r="AV187" s="158"/>
      <x:c r="AW187" s="158"/>
    </x:row>
    <x:row r="188" s="92" customFormat="1">
      <x:c r="A188" s="64"/>
      <x:c r="B188" s="64"/>
      <x:c r="C188" s="64"/>
      <x:c r="D188" s="64"/>
      <x:c r="E188" s="64"/>
      <x:c r="F188" s="64"/>
      <x:c r="G188" s="64"/>
      <x:c r="H188" s="64"/>
      <x:c r="I188" s="64"/>
      <x:c r="J188" s="64"/>
      <x:c r="K188" s="64"/>
      <x:c r="L188" s="64"/>
      <x:c r="M188" s="64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  <x:c r="AC188" s="64"/>
      <x:c r="AD188" s="64"/>
      <x:c r="AE188" s="64"/>
      <x:c r="AF188" s="158"/>
      <x:c r="AG188" s="63"/>
      <x:c r="AH188" s="63"/>
      <x:c r="AI188" s="63"/>
      <x:c r="AJ188" s="63"/>
      <x:c r="AK188" s="63"/>
      <x:c r="AL188" s="63"/>
      <x:c r="AM188" s="63"/>
      <x:c r="AN188" s="63"/>
      <x:c r="AO188" s="63"/>
      <x:c r="AP188" s="63"/>
      <x:c r="AQ188" s="63"/>
      <x:c r="AR188" s="63"/>
      <x:c r="AS188" s="158"/>
      <x:c r="AT188" s="158"/>
      <x:c r="AU188" s="158"/>
      <x:c r="AV188" s="158"/>
      <x:c r="AW188" s="158"/>
    </x:row>
    <x:row r="189">
      <x:c r="F189" s="73" t="s">
        <x:v>27</x:v>
      </x:c>
      <x:c r="G189" s="64" t="s">
        <x:v>114</x:v>
      </x:c>
      <x:c r="H189" s="64" t="s">
        <x:v>222</x:v>
      </x:c>
      <x:c r="I189" s="64" t="s">
        <x:v>225</x:v>
      </x:c>
      <x:c r="J189" s="73" t="s">
        <x:v>258</x:v>
      </x:c>
      <x:c r="K189" s="532">
        <x:v>0.6</x:v>
      </x:c>
      <x:c r="L189" s="532"/>
    </x:row>
    <x:row r="191">
      <x:c r="F191" s="73" t="s">
        <x:v>27</x:v>
      </x:c>
      <x:c r="G191" s="64" t="s">
        <x:v>114</x:v>
      </x:c>
      <x:c r="H191" s="672" t="n">
        <x:f>+I17</x:f>
        <x:v>1</x:v>
      </x:c>
      <x:c r="I191" s="514"/>
      <x:c r="J191" s="514"/>
      <x:c r="K191" s="150" t="s">
        <x:v>114</x:v>
      </x:c>
      <x:c r="L191" s="514" t="n">
        <x:f>ROUND(TAN(H192),3)</x:f>
        <x:v>0.017</x:v>
      </x:c>
      <x:c r="M191" s="514"/>
      <x:c r="N191" s="514"/>
      <x:c r="O191" s="150" t="s">
        <x:v>259</x:v>
      </x:c>
      <x:c r="P191" s="526">
        <x:v>0.6</x:v>
      </x:c>
      <x:c r="Q191" s="526"/>
      <x:c r="AG191" s="158"/>
      <x:c r="AH191" s="158"/>
      <x:c r="AI191" s="158"/>
      <x:c r="AJ191" s="158"/>
      <x:c r="AK191" s="158"/>
      <x:c r="AL191" s="158"/>
      <x:c r="AM191" s="158"/>
      <x:c r="AN191" s="158"/>
      <x:c r="AO191" s="158"/>
      <x:c r="AP191" s="158"/>
      <x:c r="AQ191" s="158"/>
      <x:c r="AR191" s="158"/>
    </x:row>
    <x:row r="192">
      <x:c r="F192" s="73"/>
      <x:c r="H192" s="671" t="n">
        <x:f>RADIANS(H191)</x:f>
        <x:v>0.017453292519943295</x:v>
      </x:c>
      <x:c r="I192" s="671"/>
      <x:c r="J192" s="671"/>
      <x:c r="AG192" s="158"/>
      <x:c r="AH192" s="158"/>
      <x:c r="AI192" s="158"/>
      <x:c r="AJ192" s="158"/>
      <x:c r="AK192" s="158"/>
      <x:c r="AL192" s="158"/>
      <x:c r="AM192" s="158"/>
      <x:c r="AN192" s="158"/>
      <x:c r="AO192" s="158"/>
      <x:c r="AP192" s="158"/>
      <x:c r="AQ192" s="158"/>
      <x:c r="AR192" s="158"/>
    </x:row>
    <x:row r="193">
      <x:c r="F193" s="73" t="s">
        <x:v>27</x:v>
      </x:c>
      <x:c r="G193" s="64" t="s">
        <x:v>114</x:v>
      </x:c>
      <x:c r="H193" s="526" t="n">
        <x:f>MIN(L191,P191)</x:f>
        <x:v>0.017</x:v>
      </x:c>
      <x:c r="I193" s="526"/>
      <x:c r="J193" s="526"/>
      <x:c r="AG193" s="158"/>
      <x:c r="AH193" s="158"/>
      <x:c r="AI193" s="158"/>
      <x:c r="AJ193" s="158"/>
      <x:c r="AK193" s="158"/>
      <x:c r="AL193" s="158"/>
      <x:c r="AM193" s="158"/>
      <x:c r="AN193" s="158"/>
      <x:c r="AO193" s="158"/>
      <x:c r="AP193" s="158"/>
      <x:c r="AQ193" s="158"/>
      <x:c r="AR193" s="158"/>
    </x:row>
    <x:row r="194">
      <x:c r="AG194" s="158"/>
      <x:c r="AH194" s="158"/>
      <x:c r="AI194" s="158"/>
      <x:c r="AJ194" s="158"/>
      <x:c r="AK194" s="158"/>
      <x:c r="AL194" s="158"/>
      <x:c r="AM194" s="158"/>
      <x:c r="AN194" s="158"/>
      <x:c r="AO194" s="158"/>
      <x:c r="AP194" s="158"/>
      <x:c r="AQ194" s="158"/>
      <x:c r="AR194" s="158"/>
    </x:row>
    <x:row r="195">
      <x:c r="F195" s="660" t="s">
        <x:v>240</x:v>
      </x:c>
      <x:c r="G195" s="661"/>
      <x:c r="H195" s="664" t="s">
        <x:v>73</x:v>
      </x:c>
      <x:c r="I195" s="664"/>
      <x:c r="J195" s="668" t="n">
        <x:f>+H193</x:f>
        <x:v>0.017</x:v>
      </x:c>
      <x:c r="K195" s="668"/>
      <x:c r="L195" s="669" t="n">
        <x:f>+G167</x:f>
        <x:v>3659.535</x:v>
      </x:c>
      <x:c r="M195" s="528"/>
      <x:c r="N195" s="528"/>
      <x:c r="O195" s="528"/>
      <x:c r="P195" s="666" t="s">
        <x:v>114</x:v>
      </x:c>
      <x:c r="Q195" s="666"/>
      <x:c r="R195" s="659" t="n">
        <x:f>(J195*L195)/K196</x:f>
        <x:v>0.04942716220674213</x:v>
      </x:c>
      <x:c r="S195" s="659"/>
      <x:c r="T195" s="659"/>
      <x:c r="U195" s="670" t="str">
        <x:f>IF(R195&gt;W195,"&gt;","&lt;")</x:f>
        <x:v>&lt;</x:v>
      </x:c>
      <x:c r="V195" s="670"/>
      <x:c r="W195" s="659" t="n">
        <x:f>+F28</x:f>
        <x:v>1.25</x:v>
      </x:c>
      <x:c r="X195" s="659"/>
      <x:c r="Y195" s="758" t="str">
        <x:f>IF(R195&gt;W195,"OK CUMPLE","NO PASA COLOCAR UN DENTELLON EN LA ZAPATA")</x:f>
        <x:v>NO PASA COLOCAR UN DENTELLON EN LA ZAPATA</x:v>
      </x:c>
      <x:c r="Z195" s="759"/>
      <x:c r="AA195" s="759"/>
      <x:c r="AB195" s="759"/>
      <x:c r="AC195" s="759"/>
      <x:c r="AD195" s="759"/>
      <x:c r="AE195" s="759"/>
      <x:c r="AG195" s="158"/>
      <x:c r="AH195" s="158"/>
      <x:c r="AI195" s="158"/>
      <x:c r="AJ195" s="158"/>
      <x:c r="AK195" s="158"/>
      <x:c r="AL195" s="158"/>
      <x:c r="AM195" s="158"/>
      <x:c r="AN195" s="158"/>
      <x:c r="AO195" s="158"/>
      <x:c r="AP195" s="158"/>
      <x:c r="AQ195" s="158"/>
      <x:c r="AR195" s="158"/>
    </x:row>
    <x:row r="196" ht="12.75" customHeight="1">
      <x:c r="F196" s="662"/>
      <x:c r="G196" s="663"/>
      <x:c r="H196" s="665"/>
      <x:c r="I196" s="665"/>
      <x:c r="J196" s="225"/>
      <x:c r="K196" s="668" t="n">
        <x:f>+G178</x:f>
        <x:v>1258.6620842155883</x:v>
      </x:c>
      <x:c r="L196" s="528"/>
      <x:c r="M196" s="528"/>
      <x:c r="N196" s="528"/>
      <x:c r="O196" s="85"/>
      <x:c r="P196" s="667"/>
      <x:c r="Q196" s="667"/>
      <x:c r="R196" s="659"/>
      <x:c r="S196" s="659"/>
      <x:c r="T196" s="659"/>
      <x:c r="U196" s="670"/>
      <x:c r="V196" s="670"/>
      <x:c r="W196" s="659"/>
      <x:c r="X196" s="659"/>
      <x:c r="Y196" s="758"/>
      <x:c r="Z196" s="759"/>
      <x:c r="AA196" s="759"/>
      <x:c r="AB196" s="759"/>
      <x:c r="AC196" s="759"/>
      <x:c r="AD196" s="759"/>
      <x:c r="AE196" s="759"/>
      <x:c r="AG196" s="158"/>
      <x:c r="AH196" s="158"/>
      <x:c r="AI196" s="158"/>
      <x:c r="AJ196" s="158"/>
      <x:c r="AK196" s="158"/>
      <x:c r="AL196" s="158"/>
      <x:c r="AM196" s="158"/>
      <x:c r="AN196" s="158"/>
      <x:c r="AO196" s="158"/>
      <x:c r="AP196" s="158"/>
      <x:c r="AQ196" s="158"/>
      <x:c r="AR196" s="158"/>
    </x:row>
    <x:row r="197">
      <x:c r="AG197" s="158"/>
      <x:c r="AH197" s="158"/>
      <x:c r="AI197" s="158"/>
      <x:c r="AJ197" s="158"/>
      <x:c r="AK197" s="158"/>
      <x:c r="AL197" s="158"/>
      <x:c r="AM197" s="158"/>
      <x:c r="AN197" s="158"/>
      <x:c r="AO197" s="158"/>
      <x:c r="AP197" s="158"/>
      <x:c r="AQ197" s="158"/>
      <x:c r="AR197" s="158"/>
    </x:row>
    <x:row r="198">
      <x:c r="B198" s="144" t="s">
        <x:v>260</x:v>
      </x:c>
      <x:c r="AG198" s="158"/>
      <x:c r="AH198" s="158"/>
      <x:c r="AI198" s="158"/>
      <x:c r="AJ198" s="158"/>
      <x:c r="AK198" s="158"/>
      <x:c r="AL198" s="158"/>
      <x:c r="AM198" s="158"/>
      <x:c r="AN198" s="158"/>
      <x:c r="AO198" s="158"/>
      <x:c r="AP198" s="158"/>
      <x:c r="AQ198" s="158"/>
      <x:c r="AR198" s="158"/>
    </x:row>
    <x:row r="200">
      <x:c r="D200" s="226" t="s">
        <x:v>261</x:v>
      </x:c>
      <x:c r="F200" s="226" t="s">
        <x:v>262</x:v>
      </x:c>
    </x:row>
    <x:row r="201">
      <x:c r="A201" s="92"/>
      <x:c r="B201" s="92"/>
      <x:c r="C201" s="92"/>
      <x:c r="D201" s="92"/>
      <x:c r="E201" s="92"/>
      <x:c r="F201" s="92"/>
      <x:c r="G201" s="92"/>
      <x:c r="H201" s="92"/>
      <x:c r="I201" s="92"/>
      <x:c r="J201" s="92"/>
      <x:c r="K201" s="92"/>
      <x:c r="L201" s="92"/>
      <x:c r="M201" s="92"/>
      <x:c r="N201" s="92"/>
      <x:c r="O201" s="92"/>
      <x:c r="P201" s="92"/>
      <x:c r="Q201" s="92"/>
      <x:c r="R201" s="92"/>
      <x:c r="S201" s="92"/>
      <x:c r="T201" s="92"/>
      <x:c r="U201" s="92"/>
      <x:c r="V201" s="92"/>
      <x:c r="W201" s="92"/>
      <x:c r="X201" s="92"/>
      <x:c r="Y201" s="92"/>
      <x:c r="Z201" s="92"/>
      <x:c r="AA201" s="92"/>
      <x:c r="AB201" s="92"/>
      <x:c r="AC201" s="92"/>
      <x:c r="AD201" s="92"/>
      <x:c r="AE201" s="92"/>
    </x:row>
    <x:row r="202" s="92" customFormat="1">
      <x:c r="E202" s="430" t="s">
        <x:v>211</x:v>
      </x:c>
      <x:c r="F202" s="430"/>
      <x:c r="G202" s="430" t="s">
        <x:v>114</x:v>
      </x:c>
      <x:c r="H202" s="541" t="s">
        <x:v>263</x:v>
      </x:c>
      <x:c r="I202" s="541"/>
      <x:c r="K202" s="430" t="s">
        <x:v>211</x:v>
      </x:c>
      <x:c r="L202" s="430"/>
      <x:c r="M202" s="430" t="s">
        <x:v>114</x:v>
      </x:c>
      <x:c r="N202" s="595" t="s">
        <x:v>264</x:v>
      </x:c>
      <x:c r="O202" s="541"/>
      <x:c r="P202" s="541"/>
      <x:c r="Q202" s="541"/>
      <x:c r="R202" s="175" t="s">
        <x:v>146</x:v>
      </x:c>
      <x:c r="S202" s="595" t="s">
        <x:v>265</x:v>
      </x:c>
      <x:c r="T202" s="541"/>
      <x:c r="U202" s="541"/>
      <x:c r="V202" s="541"/>
      <x:c r="AF202" s="158"/>
      <x:c r="AG202" s="63"/>
      <x:c r="AH202" s="63"/>
      <x:c r="AI202" s="63"/>
      <x:c r="AJ202" s="63"/>
      <x:c r="AK202" s="63"/>
      <x:c r="AL202" s="63"/>
      <x:c r="AM202" s="63"/>
      <x:c r="AN202" s="63"/>
      <x:c r="AO202" s="63"/>
      <x:c r="AP202" s="63"/>
      <x:c r="AQ202" s="63"/>
      <x:c r="AR202" s="63"/>
      <x:c r="AS202" s="158"/>
      <x:c r="AT202" s="158"/>
      <x:c r="AU202" s="158"/>
      <x:c r="AV202" s="158"/>
      <x:c r="AW202" s="158"/>
    </x:row>
    <x:row r="203" s="92" customFormat="1" ht="12">
      <x:c r="E203" s="430"/>
      <x:c r="F203" s="430"/>
      <x:c r="G203" s="430"/>
      <x:c r="H203" s="498" t="s">
        <x:v>266</x:v>
      </x:c>
      <x:c r="I203" s="498"/>
      <x:c r="K203" s="430"/>
      <x:c r="L203" s="430"/>
      <x:c r="M203" s="430"/>
      <x:c r="P203" s="498" t="s">
        <x:v>266</x:v>
      </x:c>
      <x:c r="Q203" s="498"/>
      <x:c r="R203" s="498"/>
      <x:c r="S203" s="498"/>
      <x:c r="T203" s="498"/>
      <x:c r="AF203" s="158"/>
      <x:c r="AG203" s="158"/>
      <x:c r="AH203" s="158"/>
      <x:c r="AI203" s="158"/>
      <x:c r="AJ203" s="158"/>
      <x:c r="AK203" s="158"/>
      <x:c r="AL203" s="158"/>
      <x:c r="AM203" s="158"/>
      <x:c r="AN203" s="158"/>
      <x:c r="AO203" s="158"/>
      <x:c r="AP203" s="158"/>
      <x:c r="AQ203" s="158"/>
      <x:c r="AR203" s="158"/>
      <x:c r="AS203" s="158"/>
      <x:c r="AT203" s="158"/>
      <x:c r="AU203" s="158"/>
      <x:c r="AV203" s="158"/>
      <x:c r="AW203" s="158"/>
    </x:row>
    <x:row r="204" s="92" customFormat="1">
      <x:c r="AF204" s="158"/>
      <x:c r="AG204" s="63"/>
      <x:c r="AH204" s="63"/>
      <x:c r="AI204" s="63"/>
      <x:c r="AJ204" s="63"/>
      <x:c r="AK204" s="63"/>
      <x:c r="AL204" s="63"/>
      <x:c r="AM204" s="63"/>
      <x:c r="AN204" s="63"/>
      <x:c r="AO204" s="63"/>
      <x:c r="AP204" s="63"/>
      <x:c r="AQ204" s="63"/>
      <x:c r="AR204" s="63"/>
      <x:c r="AS204" s="158"/>
      <x:c r="AT204" s="158"/>
      <x:c r="AU204" s="158"/>
      <x:c r="AV204" s="158"/>
      <x:c r="AW204" s="158"/>
    </x:row>
    <x:row r="205" s="92" customFormat="1" ht="12">
      <x:c r="E205" s="430" t="str">
        <x:f>+E202</x:f>
        <x:v>x</x:v>
      </x:c>
      <x:c r="F205" s="430"/>
      <x:c r="G205" s="430" t="s">
        <x:v>114</x:v>
      </x:c>
      <x:c r="H205" s="595" t="n">
        <x:f>+O167</x:f>
        <x:v>1845.1518749999998</x:v>
      </x:c>
      <x:c r="I205" s="541"/>
      <x:c r="J205" s="541"/>
      <x:c r="K205" s="541"/>
      <x:c r="L205" s="541"/>
      <x:c r="M205" s="175" t="s">
        <x:v>146</x:v>
      </x:c>
      <x:c r="N205" s="595" t="n">
        <x:f>+O178</x:f>
        <x:v>1823.169222112603</x:v>
      </x:c>
      <x:c r="O205" s="541"/>
      <x:c r="P205" s="541"/>
      <x:c r="Q205" s="541"/>
      <x:c r="R205" s="541"/>
      <x:c r="AF205" s="158"/>
      <x:c r="AG205" s="158"/>
      <x:c r="AH205" s="158"/>
      <x:c r="AI205" s="158"/>
      <x:c r="AJ205" s="158"/>
      <x:c r="AK205" s="158"/>
      <x:c r="AL205" s="158"/>
      <x:c r="AM205" s="158"/>
      <x:c r="AN205" s="158"/>
      <x:c r="AO205" s="158"/>
      <x:c r="AP205" s="158"/>
      <x:c r="AQ205" s="158"/>
      <x:c r="AR205" s="158"/>
      <x:c r="AS205" s="158"/>
      <x:c r="AT205" s="158"/>
      <x:c r="AU205" s="158"/>
      <x:c r="AV205" s="158"/>
      <x:c r="AW205" s="158"/>
    </x:row>
    <x:row r="206" s="92" customFormat="1" ht="12">
      <x:c r="E206" s="430"/>
      <x:c r="F206" s="430"/>
      <x:c r="G206" s="430"/>
      <x:c r="K206" s="654" t="n">
        <x:f>+G167</x:f>
        <x:v>3659.535</x:v>
      </x:c>
      <x:c r="L206" s="543"/>
      <x:c r="M206" s="543"/>
      <x:c r="N206" s="543"/>
      <x:c r="O206" s="543"/>
      <x:c r="AF206" s="158"/>
      <x:c r="AG206" s="158"/>
      <x:c r="AH206" s="158"/>
      <x:c r="AI206" s="158"/>
      <x:c r="AJ206" s="158"/>
      <x:c r="AK206" s="158"/>
      <x:c r="AL206" s="158"/>
      <x:c r="AM206" s="158"/>
      <x:c r="AN206" s="158"/>
      <x:c r="AO206" s="158"/>
      <x:c r="AP206" s="158"/>
      <x:c r="AQ206" s="158"/>
      <x:c r="AR206" s="158"/>
      <x:c r="AS206" s="158"/>
      <x:c r="AT206" s="158"/>
      <x:c r="AU206" s="158"/>
      <x:c r="AV206" s="158"/>
      <x:c r="AW206" s="158"/>
    </x:row>
    <x:row r="207" s="92" customFormat="1">
      <x:c r="E207" s="657" t="str">
        <x:f>+E205</x:f>
        <x:v>x</x:v>
      </x:c>
      <x:c r="F207" s="657"/>
      <x:c r="G207" s="657" t="s">
        <x:v>114</x:v>
      </x:c>
      <x:c r="H207" s="658" t="n">
        <x:f>(H205-N205)/K206</x:f>
        <x:v>0.00600695249188677</x:v>
      </x:c>
      <x:c r="I207" s="658"/>
      <x:c r="J207" s="658"/>
      <x:c r="K207" s="658"/>
      <x:c r="AF207" s="158"/>
      <x:c r="AG207" s="63"/>
      <x:c r="AH207" s="63"/>
      <x:c r="AI207" s="63"/>
      <x:c r="AJ207" s="63"/>
      <x:c r="AK207" s="63"/>
      <x:c r="AL207" s="63"/>
      <x:c r="AM207" s="63"/>
      <x:c r="AN207" s="63"/>
      <x:c r="AO207" s="63"/>
      <x:c r="AP207" s="63"/>
      <x:c r="AQ207" s="63"/>
      <x:c r="AR207" s="63"/>
      <x:c r="AS207" s="158"/>
      <x:c r="AT207" s="158"/>
      <x:c r="AU207" s="158"/>
      <x:c r="AV207" s="158"/>
      <x:c r="AW207" s="158"/>
    </x:row>
    <x:row r="208" s="92" customFormat="1">
      <x:c r="E208" s="657"/>
      <x:c r="F208" s="657"/>
      <x:c r="G208" s="657"/>
      <x:c r="H208" s="658"/>
      <x:c r="I208" s="658"/>
      <x:c r="J208" s="658"/>
      <x:c r="K208" s="658"/>
      <x:c r="AF208" s="158"/>
      <x:c r="AG208" s="63"/>
      <x:c r="AH208" s="63"/>
      <x:c r="AI208" s="63"/>
      <x:c r="AJ208" s="63"/>
      <x:c r="AK208" s="63"/>
      <x:c r="AL208" s="63"/>
      <x:c r="AM208" s="63"/>
      <x:c r="AN208" s="63"/>
      <x:c r="AO208" s="63"/>
      <x:c r="AP208" s="63"/>
      <x:c r="AQ208" s="63"/>
      <x:c r="AR208" s="63"/>
      <x:c r="AS208" s="158"/>
      <x:c r="AT208" s="158"/>
      <x:c r="AU208" s="158"/>
      <x:c r="AV208" s="158"/>
      <x:c r="AW208" s="158"/>
    </x:row>
    <x:row r="209" s="92" customFormat="1">
      <x:c r="I209" s="186"/>
      <x:c r="J209" s="186"/>
      <x:c r="K209" s="186"/>
      <x:c r="L209" s="186"/>
      <x:c r="AF209" s="158"/>
      <x:c r="AG209" s="63"/>
      <x:c r="AH209" s="63"/>
      <x:c r="AI209" s="63"/>
      <x:c r="AJ209" s="63"/>
      <x:c r="AK209" s="63"/>
      <x:c r="AL209" s="63"/>
      <x:c r="AM209" s="63"/>
      <x:c r="AN209" s="63"/>
      <x:c r="AO209" s="63"/>
      <x:c r="AP209" s="63"/>
      <x:c r="AQ209" s="63"/>
      <x:c r="AR209" s="63"/>
      <x:c r="AS209" s="158"/>
      <x:c r="AT209" s="158"/>
      <x:c r="AU209" s="158"/>
      <x:c r="AV209" s="158"/>
      <x:c r="AW209" s="158"/>
    </x:row>
    <x:row r="210" s="92" customFormat="1" ht="9" customHeight="1">
      <x:c r="J210" s="227"/>
      <x:c r="K210" s="228"/>
      <x:c r="L210" s="179"/>
      <x:c r="AF210" s="158"/>
      <x:c r="AG210" s="63"/>
      <x:c r="AH210" s="63"/>
      <x:c r="AI210" s="63"/>
      <x:c r="AJ210" s="63"/>
      <x:c r="AK210" s="63"/>
      <x:c r="AL210" s="63"/>
      <x:c r="AM210" s="63"/>
      <x:c r="AN210" s="63"/>
      <x:c r="AO210" s="63"/>
      <x:c r="AP210" s="63"/>
      <x:c r="AQ210" s="63"/>
      <x:c r="AR210" s="63"/>
      <x:c r="AS210" s="158"/>
      <x:c r="AT210" s="158"/>
      <x:c r="AU210" s="158"/>
      <x:c r="AV210" s="158"/>
      <x:c r="AW210" s="158"/>
    </x:row>
    <x:row r="211" s="92" customFormat="1" ht="9" customHeight="1">
      <x:c r="J211" s="227"/>
      <x:c r="K211" s="228"/>
      <x:c r="L211" s="179"/>
      <x:c r="Q211" s="88"/>
      <x:c r="AF211" s="158"/>
      <x:c r="AG211" s="63"/>
      <x:c r="AH211" s="63"/>
      <x:c r="AI211" s="63"/>
      <x:c r="AJ211" s="63"/>
      <x:c r="AK211" s="63"/>
      <x:c r="AL211" s="63"/>
      <x:c r="AM211" s="63"/>
      <x:c r="AN211" s="63"/>
      <x:c r="AO211" s="63"/>
      <x:c r="AP211" s="63"/>
      <x:c r="AQ211" s="63"/>
      <x:c r="AR211" s="63"/>
      <x:c r="AS211" s="158"/>
      <x:c r="AT211" s="158"/>
      <x:c r="AU211" s="158"/>
      <x:c r="AV211" s="158"/>
      <x:c r="AW211" s="158"/>
    </x:row>
    <x:row r="212" s="92" customFormat="1">
      <x:c r="F212" s="186"/>
      <x:c r="G212" s="186"/>
      <x:c r="H212" s="186"/>
      <x:c r="I212" s="187"/>
      <x:c r="J212" s="227"/>
      <x:c r="K212" s="228"/>
      <x:c r="L212" s="229"/>
      <x:c r="M212" s="186"/>
      <x:c r="N212" s="186"/>
      <x:c r="O212" s="186"/>
      <x:c r="P212" s="186"/>
      <x:c r="Q212" s="186"/>
      <x:c r="R212" s="186"/>
      <x:c r="S212" s="186"/>
      <x:c r="T212" s="186"/>
      <x:c r="U212" s="186"/>
      <x:c r="AF212" s="158"/>
      <x:c r="AG212" s="63"/>
      <x:c r="AH212" s="63"/>
      <x:c r="AI212" s="63"/>
      <x:c r="AJ212" s="63"/>
      <x:c r="AK212" s="63"/>
      <x:c r="AL212" s="63"/>
      <x:c r="AM212" s="63"/>
      <x:c r="AN212" s="63"/>
      <x:c r="AO212" s="63"/>
      <x:c r="AP212" s="63"/>
      <x:c r="AQ212" s="63"/>
      <x:c r="AR212" s="63"/>
      <x:c r="AS212" s="158"/>
      <x:c r="AT212" s="158"/>
      <x:c r="AU212" s="158"/>
      <x:c r="AV212" s="158"/>
      <x:c r="AW212" s="158"/>
    </x:row>
    <x:row r="213" s="92" customFormat="1">
      <x:c r="F213" s="230"/>
      <x:c r="G213" s="228"/>
      <x:c r="H213" s="228"/>
      <x:c r="I213" s="228"/>
      <x:c r="J213" s="228"/>
      <x:c r="K213" s="228"/>
      <x:c r="L213" s="231" t="s">
        <x:v>267</x:v>
      </x:c>
      <x:c r="M213" s="228"/>
      <x:c r="N213" s="228"/>
      <x:c r="O213" s="228"/>
      <x:c r="P213" s="228"/>
      <x:c r="Q213" s="228"/>
      <x:c r="R213" s="228"/>
      <x:c r="S213" s="228"/>
      <x:c r="T213" s="228"/>
      <x:c r="U213" s="228"/>
      <x:c r="V213" s="179"/>
      <x:c r="AF213" s="158"/>
      <x:c r="AG213" s="63"/>
      <x:c r="AH213" s="63"/>
      <x:c r="AI213" s="63"/>
      <x:c r="AJ213" s="63"/>
      <x:c r="AK213" s="63"/>
      <x:c r="AL213" s="63"/>
      <x:c r="AM213" s="63"/>
      <x:c r="AN213" s="63"/>
      <x:c r="AO213" s="63"/>
      <x:c r="AP213" s="63"/>
      <x:c r="AQ213" s="63"/>
      <x:c r="AR213" s="63"/>
      <x:c r="AS213" s="158"/>
      <x:c r="AT213" s="158"/>
      <x:c r="AU213" s="158"/>
      <x:c r="AV213" s="158"/>
      <x:c r="AW213" s="158"/>
    </x:row>
    <x:row r="214" s="92" customFormat="1">
      <x:c r="F214" s="227"/>
      <x:c r="G214" s="228"/>
      <x:c r="H214" s="228"/>
      <x:c r="I214" s="228"/>
      <x:c r="J214" s="228"/>
      <x:c r="K214" s="228"/>
      <x:c r="L214" s="228"/>
      <x:c r="M214" s="652" t="s">
        <x:v>268</x:v>
      </x:c>
      <x:c r="N214" s="652"/>
      <x:c r="O214" s="228"/>
      <x:c r="P214" s="228"/>
      <x:c r="Q214" s="228"/>
      <x:c r="R214" s="228"/>
      <x:c r="S214" s="228"/>
      <x:c r="T214" s="228"/>
      <x:c r="U214" s="228"/>
      <x:c r="V214" s="179"/>
      <x:c r="AF214" s="158"/>
      <x:c r="AG214" s="63"/>
      <x:c r="AH214" s="63"/>
      <x:c r="AI214" s="63"/>
      <x:c r="AJ214" s="63"/>
      <x:c r="AK214" s="63"/>
      <x:c r="AL214" s="63"/>
      <x:c r="AM214" s="63"/>
      <x:c r="AN214" s="63"/>
      <x:c r="AO214" s="63"/>
      <x:c r="AP214" s="63"/>
      <x:c r="AQ214" s="63"/>
      <x:c r="AR214" s="63"/>
      <x:c r="AS214" s="158"/>
      <x:c r="AT214" s="158"/>
      <x:c r="AU214" s="158"/>
      <x:c r="AV214" s="158"/>
      <x:c r="AW214" s="158"/>
    </x:row>
    <x:row r="215" s="92" customFormat="1" ht="12.75" customHeight="1">
      <x:c r="F215" s="232"/>
      <x:c r="G215" s="233"/>
      <x:c r="H215" s="233"/>
      <x:c r="I215" s="233"/>
      <x:c r="J215" s="233"/>
      <x:c r="K215" s="233"/>
      <x:c r="L215" s="233"/>
      <x:c r="M215" s="233"/>
      <x:c r="N215" s="233"/>
      <x:c r="O215" s="233"/>
      <x:c r="P215" s="233"/>
      <x:c r="Q215" s="233"/>
      <x:c r="R215" s="233"/>
      <x:c r="S215" s="233"/>
      <x:c r="T215" s="233"/>
      <x:c r="U215" s="234"/>
      <x:c r="V215" s="179"/>
      <x:c r="AF215" s="158"/>
      <x:c r="AG215" s="63"/>
      <x:c r="AH215" s="63"/>
      <x:c r="AI215" s="63"/>
      <x:c r="AJ215" s="63"/>
      <x:c r="AK215" s="63"/>
      <x:c r="AL215" s="63"/>
      <x:c r="AM215" s="63"/>
      <x:c r="AN215" s="63"/>
      <x:c r="AO215" s="63"/>
      <x:c r="AP215" s="63"/>
      <x:c r="AQ215" s="63"/>
      <x:c r="AR215" s="63"/>
      <x:c r="AS215" s="158"/>
      <x:c r="AT215" s="158"/>
      <x:c r="AU215" s="158"/>
      <x:c r="AV215" s="158"/>
      <x:c r="AW215" s="158"/>
    </x:row>
    <x:row r="216" s="92" customFormat="1">
      <x:c r="AF216" s="158"/>
      <x:c r="AG216" s="63"/>
      <x:c r="AH216" s="63"/>
      <x:c r="AI216" s="63"/>
      <x:c r="AJ216" s="63"/>
      <x:c r="AK216" s="63"/>
      <x:c r="AL216" s="63"/>
      <x:c r="AM216" s="63"/>
      <x:c r="AN216" s="63"/>
      <x:c r="AO216" s="63"/>
      <x:c r="AP216" s="63"/>
      <x:c r="AQ216" s="63"/>
      <x:c r="AR216" s="63"/>
      <x:c r="AS216" s="158"/>
      <x:c r="AT216" s="158"/>
      <x:c r="AU216" s="158"/>
      <x:c r="AV216" s="158"/>
      <x:c r="AW216" s="158"/>
    </x:row>
    <x:row r="217" s="92" customFormat="1" ht="5.25" customHeight="1">
      <x:c r="E217" s="186"/>
      <x:c r="F217" s="229"/>
      <x:c r="G217" s="186"/>
      <x:c r="H217" s="186"/>
      <x:c r="I217" s="186"/>
      <x:c r="J217" s="186"/>
      <x:c r="K217" s="186"/>
      <x:c r="L217" s="186"/>
      <x:c r="M217" s="175" t="s">
        <x:v>88</x:v>
      </x:c>
      <x:c r="N217" s="653" t="n">
        <x:f>+Q49</x:f>
        <x:v>1.2</x:v>
      </x:c>
      <x:c r="O217" s="653"/>
      <x:c r="P217" s="186"/>
      <x:c r="Q217" s="186"/>
      <x:c r="R217" s="186"/>
      <x:c r="S217" s="186"/>
      <x:c r="T217" s="186"/>
      <x:c r="U217" s="186"/>
      <x:c r="V217" s="229"/>
      <x:c r="AF217" s="158"/>
      <x:c r="AG217" s="63"/>
      <x:c r="AH217" s="63"/>
      <x:c r="AI217" s="63"/>
      <x:c r="AJ217" s="63"/>
      <x:c r="AK217" s="63"/>
      <x:c r="AL217" s="63"/>
      <x:c r="AM217" s="63"/>
      <x:c r="AN217" s="63"/>
      <x:c r="AO217" s="63"/>
      <x:c r="AP217" s="63"/>
      <x:c r="AQ217" s="63"/>
      <x:c r="AR217" s="63"/>
      <x:c r="AS217" s="158"/>
      <x:c r="AT217" s="158"/>
      <x:c r="AU217" s="158"/>
      <x:c r="AV217" s="158"/>
      <x:c r="AW217" s="158"/>
    </x:row>
    <x:row r="218" s="92" customFormat="1">
      <x:c r="E218" s="216"/>
      <x:c r="F218" s="209"/>
      <x:c r="G218" s="216"/>
      <x:c r="H218" s="216"/>
      <x:c r="I218" s="549" t="n">
        <x:f>N217/2</x:f>
        <x:v>0.6</x:v>
      </x:c>
      <x:c r="J218" s="549"/>
      <x:c r="K218" s="216"/>
      <x:c r="L218" s="216"/>
      <x:c r="M218" s="186"/>
      <x:c r="N218" s="216"/>
      <x:c r="O218" s="186"/>
      <x:c r="P218" s="216"/>
      <x:c r="Q218" s="549" t="n">
        <x:f>+I218</x:f>
        <x:v>0.6</x:v>
      </x:c>
      <x:c r="R218" s="589"/>
      <x:c r="S218" s="216"/>
      <x:c r="T218" s="216"/>
      <x:c r="U218" s="216"/>
      <x:c r="V218" s="209"/>
      <x:c r="AF218" s="158"/>
      <x:c r="AG218" s="63"/>
      <x:c r="AH218" s="63"/>
      <x:c r="AI218" s="63"/>
      <x:c r="AJ218" s="63"/>
      <x:c r="AK218" s="63"/>
      <x:c r="AL218" s="63"/>
      <x:c r="AM218" s="63"/>
      <x:c r="AN218" s="63"/>
      <x:c r="AO218" s="63"/>
      <x:c r="AP218" s="63"/>
      <x:c r="AQ218" s="63"/>
      <x:c r="AR218" s="63"/>
      <x:c r="AS218" s="158"/>
      <x:c r="AT218" s="158"/>
      <x:c r="AU218" s="158"/>
      <x:c r="AV218" s="158"/>
      <x:c r="AW218" s="158"/>
    </x:row>
    <x:row r="219" s="92" customFormat="1">
      <x:c r="E219" s="216"/>
      <x:c r="F219" s="209"/>
      <x:c r="G219" s="549" t="n">
        <x:f>N217/3</x:f>
        <x:v>0.39999999999999997</x:v>
      </x:c>
      <x:c r="H219" s="549"/>
      <x:c r="I219" s="186"/>
      <x:c r="J219" s="216"/>
      <x:c r="K219" s="216"/>
      <x:c r="L219" s="549" t="n">
        <x:f>N217/3</x:f>
        <x:v>0.39999999999999997</x:v>
      </x:c>
      <x:c r="M219" s="549"/>
      <x:c r="N219" s="216"/>
      <x:c r="O219" s="216"/>
      <x:c r="P219" s="216"/>
      <x:c r="Q219" s="186"/>
      <x:c r="R219" s="603" t="n">
        <x:f>N217/3</x:f>
        <x:v>0.39999999999999997</x:v>
      </x:c>
      <x:c r="S219" s="549"/>
      <x:c r="T219" s="549"/>
      <x:c r="U219" s="216"/>
      <x:c r="V219" s="209"/>
      <x:c r="AF219" s="158"/>
      <x:c r="AG219" s="63"/>
      <x:c r="AH219" s="63"/>
      <x:c r="AI219" s="63"/>
      <x:c r="AJ219" s="63"/>
      <x:c r="AK219" s="63"/>
      <x:c r="AL219" s="63"/>
      <x:c r="AM219" s="63"/>
      <x:c r="AN219" s="63"/>
      <x:c r="AO219" s="63"/>
      <x:c r="AP219" s="63"/>
      <x:c r="AQ219" s="63"/>
      <x:c r="AR219" s="63"/>
      <x:c r="AS219" s="158"/>
      <x:c r="AT219" s="158"/>
      <x:c r="AU219" s="158"/>
      <x:c r="AV219" s="158"/>
      <x:c r="AW219" s="158"/>
    </x:row>
    <x:row r="220" s="92" customFormat="1" ht="12">
      <x:c r="E220" s="216"/>
      <x:c r="F220" s="209"/>
      <x:c r="G220" s="216"/>
      <x:c r="H220" s="216"/>
      <x:c r="I220" s="549" t="n">
        <x:f>I218</x:f>
        <x:v>0.6</x:v>
      </x:c>
      <x:c r="J220" s="549"/>
      <x:c r="K220" s="216"/>
      <x:c r="L220" s="216"/>
      <x:c r="M220" s="216"/>
      <x:c r="N220" s="216"/>
      <x:c r="Q220" s="94"/>
      <x:c r="V220" s="179"/>
      <x:c r="AF220" s="158"/>
      <x:c r="AG220" s="158"/>
      <x:c r="AH220" s="158"/>
      <x:c r="AI220" s="158"/>
      <x:c r="AJ220" s="158"/>
      <x:c r="AK220" s="158"/>
      <x:c r="AL220" s="158"/>
      <x:c r="AM220" s="158"/>
      <x:c r="AN220" s="158"/>
      <x:c r="AO220" s="158"/>
      <x:c r="AP220" s="158"/>
      <x:c r="AQ220" s="158"/>
      <x:c r="AR220" s="158"/>
      <x:c r="AS220" s="158"/>
      <x:c r="AT220" s="158"/>
      <x:c r="AU220" s="158"/>
      <x:c r="AV220" s="158"/>
      <x:c r="AW220" s="158"/>
    </x:row>
    <x:row r="221" s="92" customFormat="1" ht="12">
      <x:c r="E221" s="216"/>
      <x:c r="F221" s="209"/>
      <x:c r="G221" s="215" t="s">
        <x:v>211</x:v>
      </x:c>
      <x:c r="H221" s="215" t="s">
        <x:v>114</x:v>
      </x:c>
      <x:c r="I221" s="655" t="n">
        <x:f>H207</x:f>
        <x:v>0.00600695249188677</x:v>
      </x:c>
      <x:c r="J221" s="656"/>
      <x:c r="K221" s="216"/>
      <x:c r="L221" s="216"/>
      <x:c r="M221" s="235"/>
      <x:c r="AF221" s="158"/>
      <x:c r="AG221" s="158"/>
      <x:c r="AH221" s="158"/>
      <x:c r="AI221" s="158"/>
      <x:c r="AJ221" s="158"/>
      <x:c r="AK221" s="158"/>
      <x:c r="AL221" s="158"/>
      <x:c r="AM221" s="158"/>
      <x:c r="AN221" s="158"/>
      <x:c r="AO221" s="158"/>
      <x:c r="AP221" s="158"/>
      <x:c r="AQ221" s="158"/>
      <x:c r="AR221" s="158"/>
      <x:c r="AS221" s="158"/>
      <x:c r="AT221" s="158"/>
      <x:c r="AU221" s="158"/>
      <x:c r="AV221" s="158"/>
      <x:c r="AW221" s="158"/>
    </x:row>
    <x:row r="222" s="92" customFormat="1" ht="12">
      <x:c r="E222" s="236"/>
      <x:c r="H222" s="237" t="str">
        <x:f>IF(I221&gt;G219+0.02,"OK CUMPLE","NO PASA AUMENTAR B")</x:f>
        <x:v>NO PASA AUMENTAR B</x:v>
      </x:c>
      <x:c r="M222" s="179"/>
      <x:c r="AF222" s="158"/>
      <x:c r="AG222" s="158"/>
      <x:c r="AH222" s="158"/>
      <x:c r="AI222" s="158"/>
      <x:c r="AJ222" s="158"/>
      <x:c r="AK222" s="158"/>
      <x:c r="AL222" s="158"/>
      <x:c r="AM222" s="158"/>
      <x:c r="AN222" s="158"/>
      <x:c r="AO222" s="158"/>
      <x:c r="AP222" s="158"/>
      <x:c r="AQ222" s="158"/>
      <x:c r="AR222" s="158"/>
      <x:c r="AS222" s="158"/>
      <x:c r="AT222" s="158"/>
      <x:c r="AU222" s="158"/>
      <x:c r="AV222" s="158"/>
      <x:c r="AW222" s="158"/>
    </x:row>
    <x:row r="223" s="92" customFormat="1" ht="12">
      <x:c r="AF223" s="158"/>
      <x:c r="AG223" s="158"/>
      <x:c r="AH223" s="158"/>
      <x:c r="AI223" s="158"/>
      <x:c r="AJ223" s="158"/>
      <x:c r="AK223" s="158"/>
      <x:c r="AL223" s="158"/>
      <x:c r="AM223" s="158"/>
      <x:c r="AN223" s="158"/>
      <x:c r="AO223" s="158"/>
      <x:c r="AP223" s="158"/>
      <x:c r="AQ223" s="158"/>
      <x:c r="AR223" s="158"/>
      <x:c r="AS223" s="158"/>
      <x:c r="AT223" s="158"/>
      <x:c r="AU223" s="158"/>
      <x:c r="AV223" s="158"/>
      <x:c r="AW223" s="158"/>
    </x:row>
    <x:row r="224" s="92" customFormat="1">
      <x:c r="D224" s="226" t="s">
        <x:v>269</x:v>
      </x:c>
      <x:c r="F224" s="238" t="s">
        <x:v>270</x:v>
      </x:c>
      <x:c r="AF224" s="158"/>
      <x:c r="AG224" s="158"/>
      <x:c r="AH224" s="158"/>
      <x:c r="AI224" s="158"/>
      <x:c r="AJ224" s="158"/>
      <x:c r="AK224" s="158"/>
      <x:c r="AL224" s="158"/>
      <x:c r="AM224" s="158"/>
      <x:c r="AN224" s="158"/>
      <x:c r="AO224" s="158"/>
      <x:c r="AP224" s="158"/>
      <x:c r="AQ224" s="158"/>
      <x:c r="AR224" s="158"/>
      <x:c r="AS224" s="158"/>
      <x:c r="AT224" s="158"/>
      <x:c r="AU224" s="158"/>
      <x:c r="AV224" s="158"/>
      <x:c r="AW224" s="158"/>
    </x:row>
    <x:row r="225" s="92" customFormat="1" ht="12">
      <x:c r="AF225" s="158"/>
      <x:c r="AG225" s="158"/>
      <x:c r="AH225" s="158"/>
      <x:c r="AI225" s="158"/>
      <x:c r="AJ225" s="158"/>
      <x:c r="AK225" s="158"/>
      <x:c r="AL225" s="158"/>
      <x:c r="AM225" s="158"/>
      <x:c r="AN225" s="158"/>
      <x:c r="AO225" s="158"/>
      <x:c r="AP225" s="158"/>
      <x:c r="AQ225" s="158"/>
      <x:c r="AR225" s="158"/>
      <x:c r="AS225" s="158"/>
      <x:c r="AT225" s="158"/>
      <x:c r="AU225" s="158"/>
      <x:c r="AV225" s="158"/>
      <x:c r="AW225" s="158"/>
    </x:row>
    <x:row r="226" s="92" customFormat="1" ht="12">
      <x:c r="F226" s="651" t="s">
        <x:v>88</x:v>
      </x:c>
      <x:c r="G226" s="651" t="s">
        <x:v>114</x:v>
      </x:c>
      <x:c r="H226" s="588" t="s">
        <x:v>45</x:v>
      </x:c>
      <x:c r="I226" s="588"/>
      <x:c r="J226" s="430" t="s">
        <x:v>146</x:v>
      </x:c>
      <x:c r="K226" s="430" t="s">
        <x:v>211</x:v>
      </x:c>
      <x:c r="L226" s="430"/>
      <x:c r="AF226" s="158"/>
      <x:c r="AG226" s="158"/>
      <x:c r="AH226" s="158"/>
      <x:c r="AI226" s="158"/>
      <x:c r="AJ226" s="158"/>
      <x:c r="AK226" s="158"/>
      <x:c r="AL226" s="158"/>
      <x:c r="AM226" s="158"/>
      <x:c r="AN226" s="158"/>
      <x:c r="AO226" s="158"/>
      <x:c r="AP226" s="158"/>
      <x:c r="AQ226" s="158"/>
      <x:c r="AR226" s="158"/>
      <x:c r="AS226" s="158"/>
      <x:c r="AT226" s="158"/>
      <x:c r="AU226" s="158"/>
      <x:c r="AV226" s="158"/>
      <x:c r="AW226" s="158"/>
    </x:row>
    <x:row r="227" s="92" customFormat="1" ht="12">
      <x:c r="F227" s="651"/>
      <x:c r="G227" s="651"/>
      <x:c r="H227" s="587">
        <x:v>2</x:v>
      </x:c>
      <x:c r="I227" s="587"/>
      <x:c r="J227" s="430"/>
      <x:c r="K227" s="430"/>
      <x:c r="L227" s="430"/>
      <x:c r="AF227" s="158"/>
      <x:c r="AG227" s="158"/>
      <x:c r="AH227" s="158"/>
      <x:c r="AI227" s="158"/>
      <x:c r="AJ227" s="158"/>
      <x:c r="AK227" s="158"/>
      <x:c r="AL227" s="158"/>
      <x:c r="AM227" s="158"/>
      <x:c r="AN227" s="158"/>
      <x:c r="AO227" s="158"/>
      <x:c r="AP227" s="158"/>
      <x:c r="AQ227" s="158"/>
      <x:c r="AR227" s="158"/>
      <x:c r="AS227" s="158"/>
      <x:c r="AT227" s="158"/>
      <x:c r="AU227" s="158"/>
      <x:c r="AV227" s="158"/>
      <x:c r="AW227" s="158"/>
    </x:row>
    <x:row r="228" s="92" customFormat="1" ht="12">
      <x:c r="J228" s="227"/>
      <x:c r="K228" s="228"/>
      <x:c r="L228" s="179"/>
      <x:c r="AF228" s="158"/>
      <x:c r="AG228" s="158"/>
      <x:c r="AH228" s="158"/>
      <x:c r="AI228" s="158"/>
      <x:c r="AJ228" s="158"/>
      <x:c r="AK228" s="158"/>
      <x:c r="AL228" s="158"/>
      <x:c r="AM228" s="158"/>
      <x:c r="AN228" s="158"/>
      <x:c r="AO228" s="158"/>
      <x:c r="AP228" s="158"/>
      <x:c r="AQ228" s="158"/>
      <x:c r="AR228" s="158"/>
      <x:c r="AS228" s="158"/>
      <x:c r="AT228" s="158"/>
      <x:c r="AU228" s="158"/>
      <x:c r="AV228" s="158"/>
      <x:c r="AW228" s="158"/>
    </x:row>
    <x:row r="229" s="92" customFormat="1" ht="9" customHeight="1">
      <x:c r="J229" s="227"/>
      <x:c r="K229" s="228"/>
      <x:c r="L229" s="179"/>
      <x:c r="O229" s="92" t="s">
        <x:v>88</x:v>
      </x:c>
      <x:c r="P229" s="92" t="s">
        <x:v>114</x:v>
      </x:c>
      <x:c r="Q229" s="88" t="s">
        <x:v>271</x:v>
      </x:c>
      <x:c r="AF229" s="158"/>
      <x:c r="AG229" s="158"/>
      <x:c r="AH229" s="158"/>
      <x:c r="AI229" s="158"/>
      <x:c r="AJ229" s="158"/>
      <x:c r="AK229" s="158"/>
      <x:c r="AL229" s="158"/>
      <x:c r="AM229" s="158"/>
      <x:c r="AN229" s="158"/>
      <x:c r="AO229" s="158"/>
      <x:c r="AP229" s="158"/>
      <x:c r="AQ229" s="158"/>
      <x:c r="AR229" s="158"/>
      <x:c r="AS229" s="158"/>
      <x:c r="AT229" s="158"/>
      <x:c r="AU229" s="158"/>
      <x:c r="AV229" s="158"/>
      <x:c r="AW229" s="158"/>
    </x:row>
    <x:row r="230" s="92" customFormat="1" ht="12">
      <x:c r="F230" s="186"/>
      <x:c r="G230" s="186"/>
      <x:c r="H230" s="186"/>
      <x:c r="I230" s="187"/>
      <x:c r="J230" s="227"/>
      <x:c r="K230" s="228"/>
      <x:c r="L230" s="229"/>
      <x:c r="M230" s="186"/>
      <x:c r="N230" s="186"/>
      <x:c r="O230" s="186"/>
      <x:c r="P230" s="186"/>
      <x:c r="Q230" s="186"/>
      <x:c r="R230" s="186"/>
      <x:c r="S230" s="186"/>
      <x:c r="T230" s="186"/>
      <x:c r="U230" s="186"/>
      <x:c r="AF230" s="158"/>
      <x:c r="AG230" s="158"/>
      <x:c r="AH230" s="158"/>
      <x:c r="AI230" s="158"/>
      <x:c r="AJ230" s="158"/>
      <x:c r="AK230" s="158"/>
      <x:c r="AL230" s="158"/>
      <x:c r="AM230" s="158"/>
      <x:c r="AN230" s="158"/>
      <x:c r="AO230" s="158"/>
      <x:c r="AP230" s="158"/>
      <x:c r="AQ230" s="158"/>
      <x:c r="AR230" s="158"/>
      <x:c r="AS230" s="158"/>
      <x:c r="AT230" s="158"/>
      <x:c r="AU230" s="158"/>
      <x:c r="AV230" s="158"/>
      <x:c r="AW230" s="158"/>
    </x:row>
    <x:row r="231" s="92" customFormat="1" ht="12">
      <x:c r="F231" s="230"/>
      <x:c r="G231" s="228"/>
      <x:c r="H231" s="228"/>
      <x:c r="I231" s="228"/>
      <x:c r="J231" s="228"/>
      <x:c r="K231" s="228"/>
      <x:c r="L231" s="231" t="s">
        <x:v>267</x:v>
      </x:c>
      <x:c r="M231" s="228"/>
      <x:c r="N231" s="228"/>
      <x:c r="O231" s="228"/>
      <x:c r="P231" s="228"/>
      <x:c r="Q231" s="228"/>
      <x:c r="R231" s="228"/>
      <x:c r="S231" s="228"/>
      <x:c r="T231" s="228"/>
      <x:c r="U231" s="228"/>
      <x:c r="V231" s="179"/>
      <x:c r="AF231" s="158"/>
      <x:c r="AG231" s="158"/>
      <x:c r="AH231" s="158"/>
      <x:c r="AI231" s="158"/>
      <x:c r="AJ231" s="158"/>
      <x:c r="AK231" s="158"/>
      <x:c r="AL231" s="158"/>
      <x:c r="AM231" s="158"/>
      <x:c r="AN231" s="158"/>
      <x:c r="AO231" s="158"/>
      <x:c r="AP231" s="158"/>
      <x:c r="AQ231" s="158"/>
      <x:c r="AR231" s="158"/>
      <x:c r="AS231" s="158"/>
      <x:c r="AT231" s="158"/>
      <x:c r="AU231" s="158"/>
      <x:c r="AV231" s="158"/>
      <x:c r="AW231" s="158"/>
    </x:row>
    <x:row r="232" s="92" customFormat="1" ht="12">
      <x:c r="F232" s="227"/>
      <x:c r="G232" s="228"/>
      <x:c r="H232" s="228"/>
      <x:c r="I232" s="228"/>
      <x:c r="J232" s="228"/>
      <x:c r="K232" s="228"/>
      <x:c r="L232" s="228"/>
      <x:c r="M232" s="652" t="s">
        <x:v>268</x:v>
      </x:c>
      <x:c r="N232" s="652"/>
      <x:c r="O232" s="228"/>
      <x:c r="P232" s="228"/>
      <x:c r="Q232" s="228"/>
      <x:c r="R232" s="228"/>
      <x:c r="S232" s="228"/>
      <x:c r="T232" s="228"/>
      <x:c r="U232" s="228"/>
      <x:c r="V232" s="179"/>
      <x:c r="AF232" s="158"/>
      <x:c r="AG232" s="158"/>
      <x:c r="AH232" s="158"/>
      <x:c r="AI232" s="158"/>
      <x:c r="AJ232" s="158"/>
      <x:c r="AK232" s="158"/>
      <x:c r="AL232" s="158"/>
      <x:c r="AM232" s="158"/>
      <x:c r="AN232" s="158"/>
      <x:c r="AO232" s="158"/>
      <x:c r="AP232" s="158"/>
      <x:c r="AQ232" s="158"/>
      <x:c r="AR232" s="158"/>
      <x:c r="AS232" s="158"/>
      <x:c r="AT232" s="158"/>
      <x:c r="AU232" s="158"/>
      <x:c r="AV232" s="158"/>
      <x:c r="AW232" s="158"/>
    </x:row>
    <x:row r="233" s="92" customFormat="1" ht="12.75" customHeight="1">
      <x:c r="F233" s="232"/>
      <x:c r="G233" s="233"/>
      <x:c r="H233" s="233"/>
      <x:c r="I233" s="233"/>
      <x:c r="J233" s="233"/>
      <x:c r="K233" s="233"/>
      <x:c r="L233" s="233"/>
      <x:c r="M233" s="233"/>
      <x:c r="N233" s="233"/>
      <x:c r="O233" s="233"/>
      <x:c r="P233" s="233"/>
      <x:c r="Q233" s="233"/>
      <x:c r="R233" s="233"/>
      <x:c r="S233" s="233"/>
      <x:c r="T233" s="233"/>
      <x:c r="U233" s="234"/>
      <x:c r="V233" s="179"/>
      <x:c r="AF233" s="158"/>
      <x:c r="AG233" s="158"/>
      <x:c r="AH233" s="158"/>
      <x:c r="AI233" s="158"/>
      <x:c r="AJ233" s="158"/>
      <x:c r="AK233" s="158"/>
      <x:c r="AL233" s="158"/>
      <x:c r="AM233" s="158"/>
      <x:c r="AN233" s="158"/>
      <x:c r="AO233" s="158"/>
      <x:c r="AP233" s="158"/>
      <x:c r="AQ233" s="158"/>
      <x:c r="AR233" s="158"/>
      <x:c r="AS233" s="158"/>
      <x:c r="AT233" s="158"/>
      <x:c r="AU233" s="158"/>
      <x:c r="AV233" s="158"/>
      <x:c r="AW233" s="158"/>
    </x:row>
    <x:row r="234" s="92" customFormat="1" ht="12">
      <x:c r="AF234" s="158"/>
      <x:c r="AG234" s="158"/>
      <x:c r="AH234" s="158"/>
      <x:c r="AI234" s="158"/>
      <x:c r="AJ234" s="158"/>
      <x:c r="AK234" s="158"/>
      <x:c r="AL234" s="158"/>
      <x:c r="AM234" s="158"/>
      <x:c r="AN234" s="158"/>
      <x:c r="AO234" s="158"/>
      <x:c r="AP234" s="158"/>
      <x:c r="AQ234" s="158"/>
      <x:c r="AR234" s="158"/>
      <x:c r="AS234" s="158"/>
      <x:c r="AT234" s="158"/>
      <x:c r="AU234" s="158"/>
      <x:c r="AV234" s="158"/>
      <x:c r="AW234" s="158"/>
    </x:row>
    <x:row r="235" s="92" customFormat="1" ht="5.25" customHeight="1">
      <x:c r="E235" s="186"/>
      <x:c r="F235" s="229"/>
      <x:c r="G235" s="186"/>
      <x:c r="H235" s="186"/>
      <x:c r="I235" s="186"/>
      <x:c r="J235" s="186"/>
      <x:c r="K235" s="186"/>
      <x:c r="L235" s="186"/>
      <x:c r="M235" s="175" t="s">
        <x:v>88</x:v>
      </x:c>
      <x:c r="N235" s="653" t="n">
        <x:f>+N217</x:f>
        <x:v>1.2</x:v>
      </x:c>
      <x:c r="O235" s="653"/>
      <x:c r="P235" s="186"/>
      <x:c r="Q235" s="186"/>
      <x:c r="R235" s="186"/>
      <x:c r="S235" s="186"/>
      <x:c r="T235" s="186"/>
      <x:c r="U235" s="186"/>
      <x:c r="V235" s="229"/>
      <x:c r="AF235" s="158"/>
      <x:c r="AG235" s="158"/>
      <x:c r="AH235" s="158"/>
      <x:c r="AI235" s="158"/>
      <x:c r="AJ235" s="158"/>
      <x:c r="AK235" s="158"/>
      <x:c r="AL235" s="158"/>
      <x:c r="AM235" s="158"/>
      <x:c r="AN235" s="158"/>
      <x:c r="AO235" s="158"/>
      <x:c r="AP235" s="158"/>
      <x:c r="AQ235" s="158"/>
      <x:c r="AR235" s="158"/>
      <x:c r="AS235" s="158"/>
      <x:c r="AT235" s="158"/>
      <x:c r="AU235" s="158"/>
      <x:c r="AV235" s="158"/>
      <x:c r="AW235" s="158"/>
    </x:row>
    <x:row r="236" s="92" customFormat="1" ht="12">
      <x:c r="E236" s="216"/>
      <x:c r="F236" s="209"/>
      <x:c r="G236" s="589" t="s">
        <x:v>272</x:v>
      </x:c>
      <x:c r="H236" s="589"/>
      <x:c r="I236" s="186"/>
      <x:c r="J236" s="216"/>
      <x:c r="K236" s="216"/>
      <x:c r="L236" s="589" t="s">
        <x:v>272</x:v>
      </x:c>
      <x:c r="M236" s="589"/>
      <x:c r="N236" s="216"/>
      <x:c r="O236" s="216"/>
      <x:c r="P236" s="216"/>
      <x:c r="Q236" s="186"/>
      <x:c r="R236" s="648" t="s">
        <x:v>272</x:v>
      </x:c>
      <x:c r="S236" s="649"/>
      <x:c r="T236" s="649"/>
      <x:c r="U236" s="216"/>
      <x:c r="V236" s="209"/>
      <x:c r="AF236" s="158"/>
      <x:c r="AG236" s="158"/>
      <x:c r="AH236" s="158"/>
      <x:c r="AI236" s="158"/>
      <x:c r="AJ236" s="158"/>
      <x:c r="AK236" s="158"/>
      <x:c r="AL236" s="158"/>
      <x:c r="AM236" s="158"/>
      <x:c r="AN236" s="158"/>
      <x:c r="AO236" s="158"/>
      <x:c r="AP236" s="158"/>
      <x:c r="AQ236" s="158"/>
      <x:c r="AR236" s="158"/>
      <x:c r="AS236" s="158"/>
      <x:c r="AT236" s="158"/>
      <x:c r="AU236" s="158"/>
      <x:c r="AV236" s="158"/>
      <x:c r="AW236" s="158"/>
    </x:row>
    <x:row r="237" s="92" customFormat="1" ht="12">
      <x:c r="E237" s="239"/>
      <x:c r="F237" s="235"/>
      <x:c r="G237" s="239"/>
      <x:c r="H237" s="216"/>
      <x:c r="I237" s="240"/>
      <x:c r="J237" s="241"/>
      <x:c r="K237" s="216" t="s">
        <x:v>273</x:v>
      </x:c>
      <x:c r="L237" s="216"/>
      <x:c r="M237" s="216"/>
      <x:c r="N237" s="209"/>
      <x:c r="O237" s="589" t="s">
        <x:v>273</x:v>
      </x:c>
      <x:c r="P237" s="589"/>
      <x:c r="Q237" s="216"/>
      <x:c r="R237" s="216"/>
      <x:c r="S237" s="209"/>
      <x:c r="V237" s="179"/>
      <x:c r="AF237" s="158"/>
      <x:c r="AG237" s="158"/>
      <x:c r="AH237" s="158"/>
      <x:c r="AI237" s="158"/>
      <x:c r="AJ237" s="158"/>
      <x:c r="AK237" s="158"/>
      <x:c r="AL237" s="158"/>
      <x:c r="AM237" s="158"/>
      <x:c r="AN237" s="158"/>
      <x:c r="AO237" s="158"/>
      <x:c r="AP237" s="158"/>
      <x:c r="AQ237" s="158"/>
      <x:c r="AR237" s="158"/>
      <x:c r="AS237" s="158"/>
      <x:c r="AT237" s="158"/>
      <x:c r="AU237" s="158"/>
      <x:c r="AV237" s="158"/>
      <x:c r="AW237" s="158"/>
    </x:row>
    <x:row r="238" s="92" customFormat="1" ht="12">
      <x:c r="E238" s="94"/>
      <x:c r="F238" s="94"/>
      <x:c r="G238" s="242"/>
      <x:c r="H238" s="242"/>
      <x:c r="I238" s="243"/>
      <x:c r="J238" s="244"/>
      <x:c r="K238" s="94"/>
      <x:c r="L238" s="94"/>
      <x:c r="M238" s="94"/>
      <x:c r="N238" s="179"/>
      <x:c r="S238" s="179"/>
      <x:c r="AF238" s="158"/>
      <x:c r="AG238" s="158"/>
      <x:c r="AH238" s="158"/>
      <x:c r="AI238" s="158"/>
      <x:c r="AJ238" s="158"/>
      <x:c r="AK238" s="158"/>
      <x:c r="AL238" s="158"/>
      <x:c r="AM238" s="158"/>
      <x:c r="AN238" s="158"/>
      <x:c r="AO238" s="158"/>
      <x:c r="AP238" s="158"/>
      <x:c r="AQ238" s="158"/>
      <x:c r="AR238" s="158"/>
      <x:c r="AS238" s="158"/>
      <x:c r="AT238" s="158"/>
      <x:c r="AU238" s="158"/>
      <x:c r="AV238" s="158"/>
      <x:c r="AW238" s="158"/>
    </x:row>
    <x:row r="239" s="92" customFormat="1" ht="12">
      <x:c r="F239" s="651" t="s">
        <x:v>88</x:v>
      </x:c>
      <x:c r="G239" s="651" t="s">
        <x:v>114</x:v>
      </x:c>
      <x:c r="H239" s="627" t="n">
        <x:f>+N235</x:f>
        <x:v>1.2</x:v>
      </x:c>
      <x:c r="I239" s="588"/>
      <x:c r="J239" s="430" t="s">
        <x:v>146</x:v>
      </x:c>
      <x:c r="K239" s="571" t="n">
        <x:f>+H207</x:f>
        <x:v>0.00600695249188677</x:v>
      </x:c>
      <x:c r="L239" s="430"/>
      <x:c r="N239" s="430" t="s">
        <x:v>88</x:v>
      </x:c>
      <x:c r="O239" s="430"/>
      <x:c r="P239" s="430" t="s">
        <x:v>114</x:v>
      </x:c>
      <x:c r="Q239" s="650" t="n">
        <x:f>(H239/H240)-K239</x:f>
        <x:v>0.5939930475081132</x:v>
      </x:c>
      <x:c r="R239" s="650"/>
      <x:c r="S239" s="650"/>
      <x:c r="AF239" s="158"/>
      <x:c r="AG239" s="158"/>
      <x:c r="AH239" s="158"/>
      <x:c r="AI239" s="158"/>
      <x:c r="AJ239" s="158"/>
      <x:c r="AK239" s="158"/>
      <x:c r="AL239" s="158"/>
      <x:c r="AM239" s="158"/>
      <x:c r="AN239" s="158"/>
      <x:c r="AO239" s="158"/>
      <x:c r="AP239" s="158"/>
      <x:c r="AQ239" s="158"/>
      <x:c r="AR239" s="158"/>
      <x:c r="AS239" s="158"/>
      <x:c r="AT239" s="158"/>
      <x:c r="AU239" s="158"/>
      <x:c r="AV239" s="158"/>
      <x:c r="AW239" s="158"/>
    </x:row>
    <x:row r="240" s="92" customFormat="1" ht="12">
      <x:c r="F240" s="651"/>
      <x:c r="G240" s="651"/>
      <x:c r="H240" s="587">
        <x:v>2</x:v>
      </x:c>
      <x:c r="I240" s="587"/>
      <x:c r="J240" s="430"/>
      <x:c r="K240" s="430"/>
      <x:c r="L240" s="430"/>
      <x:c r="N240" s="430"/>
      <x:c r="O240" s="430"/>
      <x:c r="P240" s="430"/>
      <x:c r="Q240" s="650"/>
      <x:c r="R240" s="650"/>
      <x:c r="S240" s="650"/>
      <x:c r="AF240" s="158"/>
      <x:c r="AG240" s="158"/>
      <x:c r="AH240" s="158"/>
      <x:c r="AI240" s="158"/>
      <x:c r="AJ240" s="158"/>
      <x:c r="AK240" s="158"/>
      <x:c r="AL240" s="158"/>
      <x:c r="AM240" s="158"/>
      <x:c r="AN240" s="158"/>
      <x:c r="AO240" s="158"/>
      <x:c r="AP240" s="158"/>
      <x:c r="AQ240" s="158"/>
      <x:c r="AR240" s="158"/>
      <x:c r="AS240" s="158"/>
      <x:c r="AT240" s="158"/>
      <x:c r="AU240" s="158"/>
      <x:c r="AV240" s="158"/>
      <x:c r="AW240" s="158"/>
    </x:row>
    <x:row r="241" s="92" customFormat="1" ht="12">
      <x:c r="AF241" s="158"/>
      <x:c r="AG241" s="158"/>
      <x:c r="AH241" s="158"/>
      <x:c r="AI241" s="158"/>
      <x:c r="AJ241" s="158"/>
      <x:c r="AK241" s="158"/>
      <x:c r="AL241" s="158"/>
      <x:c r="AM241" s="158"/>
      <x:c r="AN241" s="158"/>
      <x:c r="AO241" s="158"/>
      <x:c r="AP241" s="158"/>
      <x:c r="AQ241" s="158"/>
      <x:c r="AR241" s="158"/>
      <x:c r="AS241" s="158"/>
      <x:c r="AT241" s="158"/>
      <x:c r="AU241" s="158"/>
      <x:c r="AV241" s="158"/>
      <x:c r="AW241" s="158"/>
    </x:row>
    <x:row r="242" s="92" customFormat="1" ht="5.25" customHeight="1">
      <x:c r="H242" s="541" t="s">
        <x:v>45</x:v>
      </x:c>
      <x:c r="I242" s="541"/>
      <x:c r="J242" s="430" t="s">
        <x:v>114</x:v>
      </x:c>
      <x:c r="K242" s="430"/>
      <x:c r="L242" s="627" t="n">
        <x:f>+Q49</x:f>
        <x:v>1.2</x:v>
      </x:c>
      <x:c r="M242" s="588"/>
      <x:c r="N242" s="430" t="s">
        <x:v>114</x:v>
      </x:c>
      <x:c r="O242" s="430"/>
      <x:c r="P242" s="571" t="n">
        <x:f>L242/L243</x:f>
        <x:v>0.19999999999999998</x:v>
      </x:c>
      <x:c r="Q242" s="571"/>
      <x:c r="AF242" s="158"/>
      <x:c r="AG242" s="158"/>
      <x:c r="AH242" s="158"/>
      <x:c r="AI242" s="158"/>
      <x:c r="AJ242" s="158"/>
      <x:c r="AK242" s="158"/>
      <x:c r="AL242" s="158"/>
      <x:c r="AM242" s="158"/>
      <x:c r="AN242" s="158"/>
      <x:c r="AO242" s="158"/>
      <x:c r="AP242" s="158"/>
      <x:c r="AQ242" s="158"/>
      <x:c r="AR242" s="158"/>
      <x:c r="AS242" s="158"/>
      <x:c r="AT242" s="158"/>
      <x:c r="AU242" s="158"/>
      <x:c r="AV242" s="158"/>
      <x:c r="AW242" s="158"/>
    </x:row>
    <x:row r="243" s="92" customFormat="1" ht="12">
      <x:c r="H243" s="543">
        <x:v>6</x:v>
      </x:c>
      <x:c r="I243" s="543"/>
      <x:c r="J243" s="430"/>
      <x:c r="K243" s="430"/>
      <x:c r="L243" s="430" t="n">
        <x:f>+H243</x:f>
        <x:v>6</x:v>
      </x:c>
      <x:c r="M243" s="430"/>
      <x:c r="N243" s="430"/>
      <x:c r="O243" s="430"/>
      <x:c r="P243" s="571"/>
      <x:c r="Q243" s="571"/>
      <x:c r="AF243" s="158"/>
      <x:c r="AG243" s="158"/>
      <x:c r="AH243" s="158"/>
      <x:c r="AI243" s="158"/>
      <x:c r="AJ243" s="158"/>
      <x:c r="AK243" s="158"/>
      <x:c r="AL243" s="158"/>
      <x:c r="AM243" s="158"/>
      <x:c r="AN243" s="158"/>
      <x:c r="AO243" s="158"/>
      <x:c r="AP243" s="158"/>
      <x:c r="AQ243" s="158"/>
      <x:c r="AR243" s="158"/>
      <x:c r="AS243" s="158"/>
      <x:c r="AT243" s="158"/>
      <x:c r="AU243" s="158"/>
      <x:c r="AV243" s="158"/>
      <x:c r="AW243" s="158"/>
    </x:row>
    <x:row r="244" s="92" customFormat="1" ht="12">
      <x:c r="AF244" s="158"/>
      <x:c r="AG244" s="158"/>
      <x:c r="AH244" s="158"/>
      <x:c r="AI244" s="158"/>
      <x:c r="AJ244" s="158"/>
      <x:c r="AK244" s="158"/>
      <x:c r="AL244" s="158"/>
      <x:c r="AM244" s="158"/>
      <x:c r="AN244" s="158"/>
      <x:c r="AO244" s="158"/>
      <x:c r="AP244" s="158"/>
      <x:c r="AQ244" s="158"/>
      <x:c r="AR244" s="158"/>
      <x:c r="AS244" s="158"/>
      <x:c r="AT244" s="158"/>
      <x:c r="AU244" s="158"/>
      <x:c r="AV244" s="158"/>
      <x:c r="AW244" s="158"/>
    </x:row>
    <x:row r="245" s="92" customFormat="1" ht="4.5" customHeight="1">
      <x:c r="D245" s="226" t="s">
        <x:v>274</x:v>
      </x:c>
      <x:c r="F245" s="238" t="s">
        <x:v>275</x:v>
      </x:c>
      <x:c r="AF245" s="158"/>
      <x:c r="AG245" s="158"/>
      <x:c r="AH245" s="158"/>
      <x:c r="AI245" s="158"/>
      <x:c r="AJ245" s="158"/>
      <x:c r="AK245" s="158"/>
      <x:c r="AL245" s="158"/>
      <x:c r="AM245" s="158"/>
      <x:c r="AN245" s="158"/>
      <x:c r="AO245" s="158"/>
      <x:c r="AP245" s="158"/>
      <x:c r="AQ245" s="158"/>
      <x:c r="AR245" s="158"/>
      <x:c r="AS245" s="158"/>
      <x:c r="AT245" s="158"/>
      <x:c r="AU245" s="158"/>
      <x:c r="AV245" s="158"/>
      <x:c r="AW245" s="158"/>
    </x:row>
    <x:row r="246" s="92" customFormat="1" ht="12">
      <x:c r="AF246" s="158"/>
      <x:c r="AG246" s="158"/>
      <x:c r="AH246" s="158"/>
      <x:c r="AI246" s="158"/>
      <x:c r="AJ246" s="158"/>
      <x:c r="AK246" s="158"/>
      <x:c r="AL246" s="158"/>
      <x:c r="AM246" s="158"/>
      <x:c r="AN246" s="158"/>
      <x:c r="AO246" s="158"/>
      <x:c r="AP246" s="158"/>
      <x:c r="AQ246" s="158"/>
      <x:c r="AR246" s="158"/>
      <x:c r="AS246" s="158"/>
      <x:c r="AT246" s="158"/>
      <x:c r="AU246" s="158"/>
      <x:c r="AV246" s="158"/>
      <x:c r="AW246" s="158"/>
    </x:row>
    <x:row r="247" s="92" customFormat="1" ht="4.5" customHeight="1">
      <x:c r="I247" s="430" t="s">
        <x:v>276</x:v>
      </x:c>
      <x:c r="J247" s="430" t="s">
        <x:v>114</x:v>
      </x:c>
      <x:c r="K247" s="588" t="s">
        <x:v>266</x:v>
      </x:c>
      <x:c r="L247" s="588"/>
      <x:c r="M247" s="513" t="s">
        <x:v>214</x:v>
      </x:c>
      <x:c r="N247" s="430">
        <x:v>1</x:v>
      </x:c>
      <x:c r="O247" s="513" t="s">
        <x:v>277</x:v>
      </x:c>
      <x:c r="P247" s="155">
        <x:v>6</x:v>
      </x:c>
      <x:c r="Q247" s="155" t="s">
        <x:v>88</x:v>
      </x:c>
      <x:c r="R247" s="513" t="s">
        <x:v>226</x:v>
      </x:c>
      <x:c r="AF247" s="158"/>
      <x:c r="AG247" s="158"/>
      <x:c r="AH247" s="158"/>
      <x:c r="AI247" s="158"/>
      <x:c r="AJ247" s="158"/>
      <x:c r="AK247" s="158"/>
      <x:c r="AL247" s="158"/>
      <x:c r="AM247" s="158"/>
      <x:c r="AN247" s="158"/>
      <x:c r="AO247" s="158"/>
      <x:c r="AP247" s="158"/>
      <x:c r="AQ247" s="158"/>
      <x:c r="AR247" s="158"/>
      <x:c r="AS247" s="158"/>
      <x:c r="AT247" s="158"/>
      <x:c r="AU247" s="158"/>
      <x:c r="AV247" s="158"/>
      <x:c r="AW247" s="158"/>
    </x:row>
    <x:row r="248" s="92" customFormat="1" ht="12">
      <x:c r="I248" s="430"/>
      <x:c r="J248" s="430"/>
      <x:c r="K248" s="156" t="s">
        <x:v>11</x:v>
      </x:c>
      <x:c r="L248" s="156" t="s">
        <x:v>45</x:v>
      </x:c>
      <x:c r="M248" s="430"/>
      <x:c r="N248" s="430"/>
      <x:c r="O248" s="513"/>
      <x:c r="P248" s="587" t="s">
        <x:v>45</x:v>
      </x:c>
      <x:c r="Q248" s="587"/>
      <x:c r="R248" s="430"/>
      <x:c r="AF248" s="158"/>
      <x:c r="AG248" s="158"/>
      <x:c r="AH248" s="158"/>
      <x:c r="AI248" s="158"/>
      <x:c r="AJ248" s="158"/>
      <x:c r="AK248" s="158"/>
      <x:c r="AL248" s="158"/>
      <x:c r="AM248" s="158"/>
      <x:c r="AN248" s="158"/>
      <x:c r="AO248" s="158"/>
      <x:c r="AP248" s="158"/>
      <x:c r="AQ248" s="158"/>
      <x:c r="AR248" s="158"/>
      <x:c r="AS248" s="158"/>
      <x:c r="AT248" s="158"/>
      <x:c r="AU248" s="158"/>
      <x:c r="AV248" s="158"/>
      <x:c r="AW248" s="158"/>
    </x:row>
    <x:row r="249" s="92" customFormat="1" ht="12">
      <x:c r="AF249" s="158"/>
      <x:c r="AG249" s="158"/>
      <x:c r="AH249" s="158"/>
      <x:c r="AI249" s="158"/>
      <x:c r="AJ249" s="158"/>
      <x:c r="AK249" s="158"/>
      <x:c r="AL249" s="158"/>
      <x:c r="AM249" s="158"/>
      <x:c r="AN249" s="158"/>
      <x:c r="AO249" s="158"/>
      <x:c r="AP249" s="158"/>
      <x:c r="AQ249" s="158"/>
      <x:c r="AR249" s="158"/>
      <x:c r="AS249" s="158"/>
      <x:c r="AT249" s="158"/>
      <x:c r="AU249" s="158"/>
      <x:c r="AV249" s="158"/>
      <x:c r="AW249" s="158"/>
    </x:row>
    <x:row r="250" s="92" customFormat="1" ht="4.5" customHeight="1">
      <x:c r="F250" s="430" t="s">
        <x:v>276</x:v>
      </x:c>
      <x:c r="G250" s="430" t="s">
        <x:v>114</x:v>
      </x:c>
      <x:c r="H250" s="540" t="n">
        <x:f>+K206</x:f>
        <x:v>3659.535</x:v>
      </x:c>
      <x:c r="I250" s="541"/>
      <x:c r="J250" s="541"/>
      <x:c r="K250" s="541"/>
      <x:c r="L250" s="513" t="s">
        <x:v>214</x:v>
      </x:c>
      <x:c r="M250" s="430" t="n">
        <x:f>+N247</x:f>
        <x:v>1</x:v>
      </x:c>
      <x:c r="N250" s="513" t="s">
        <x:v>277</x:v>
      </x:c>
      <x:c r="O250" s="155" t="n">
        <x:f>+P247</x:f>
        <x:v>6</x:v>
      </x:c>
      <x:c r="P250" s="646" t="n">
        <x:f>+Q239</x:f>
        <x:v>0.5939930475081132</x:v>
      </x:c>
      <x:c r="Q250" s="588"/>
      <x:c r="R250" s="513" t="s">
        <x:v>226</x:v>
      </x:c>
      <x:c r="AF250" s="158"/>
      <x:c r="AG250" s="158"/>
      <x:c r="AH250" s="158"/>
      <x:c r="AI250" s="158"/>
      <x:c r="AJ250" s="158"/>
      <x:c r="AK250" s="158"/>
      <x:c r="AL250" s="158"/>
      <x:c r="AM250" s="158"/>
      <x:c r="AN250" s="158"/>
      <x:c r="AO250" s="158"/>
      <x:c r="AP250" s="158"/>
      <x:c r="AQ250" s="158"/>
      <x:c r="AR250" s="158"/>
      <x:c r="AS250" s="158"/>
      <x:c r="AT250" s="158"/>
      <x:c r="AU250" s="158"/>
      <x:c r="AV250" s="158"/>
      <x:c r="AW250" s="158"/>
    </x:row>
    <x:row r="251" s="92" customFormat="1" ht="12">
      <x:c r="F251" s="430"/>
      <x:c r="G251" s="430"/>
      <x:c r="H251" s="532" t="n">
        <x:f>+M96</x:f>
        <x:v>1</x:v>
      </x:c>
      <x:c r="I251" s="498"/>
      <x:c r="J251" s="532" t="n">
        <x:f>+H239</x:f>
        <x:v>1.2</x:v>
      </x:c>
      <x:c r="K251" s="498"/>
      <x:c r="L251" s="430"/>
      <x:c r="M251" s="430"/>
      <x:c r="N251" s="513"/>
      <x:c r="O251" s="156"/>
      <x:c r="P251" s="571" t="n">
        <x:f>+J251</x:f>
        <x:v>1.2</x:v>
      </x:c>
      <x:c r="Q251" s="430"/>
      <x:c r="R251" s="430"/>
      <x:c r="AF251" s="158"/>
      <x:c r="AG251" s="158"/>
      <x:c r="AH251" s="158"/>
      <x:c r="AI251" s="158"/>
      <x:c r="AJ251" s="158"/>
      <x:c r="AK251" s="158"/>
      <x:c r="AL251" s="158"/>
      <x:c r="AM251" s="158"/>
      <x:c r="AN251" s="158"/>
      <x:c r="AO251" s="158"/>
      <x:c r="AP251" s="158"/>
      <x:c r="AQ251" s="158"/>
      <x:c r="AR251" s="158"/>
      <x:c r="AS251" s="158"/>
      <x:c r="AT251" s="158"/>
      <x:c r="AU251" s="158"/>
      <x:c r="AV251" s="158"/>
      <x:c r="AW251" s="158"/>
    </x:row>
    <x:row r="252" s="92" customFormat="1" ht="12">
      <x:c r="F252" s="151"/>
      <x:c r="G252" s="151"/>
      <x:c r="H252" s="167"/>
      <x:c r="I252" s="151"/>
      <x:c r="J252" s="167"/>
      <x:c r="K252" s="151"/>
      <x:c r="L252" s="156"/>
      <x:c r="M252" s="156"/>
      <x:c r="N252" s="245"/>
      <x:c r="O252" s="156"/>
      <x:c r="P252" s="176"/>
      <x:c r="Q252" s="156"/>
      <x:c r="R252" s="156"/>
      <x:c r="AF252" s="158"/>
      <x:c r="AG252" s="158"/>
      <x:c r="AH252" s="158"/>
      <x:c r="AI252" s="158"/>
      <x:c r="AJ252" s="158"/>
      <x:c r="AK252" s="158"/>
      <x:c r="AL252" s="158"/>
      <x:c r="AM252" s="158"/>
      <x:c r="AN252" s="158"/>
      <x:c r="AO252" s="158"/>
      <x:c r="AP252" s="158"/>
      <x:c r="AQ252" s="158"/>
      <x:c r="AR252" s="158"/>
      <x:c r="AS252" s="158"/>
      <x:c r="AT252" s="158"/>
      <x:c r="AU252" s="158"/>
      <x:c r="AV252" s="158"/>
      <x:c r="AW252" s="158"/>
    </x:row>
    <x:row r="253" s="92" customFormat="1" ht="6" customHeight="1">
      <x:c r="F253" s="92" t="s">
        <x:v>276</x:v>
      </x:c>
      <x:c r="G253" s="92" t="s">
        <x:v>114</x:v>
      </x:c>
      <x:c r="H253" s="428" t="n">
        <x:f>H250/(H251*J251)</x:f>
        <x:v>3049.6125</x:v>
      </x:c>
      <x:c r="I253" s="428"/>
      <x:c r="J253" s="428"/>
      <x:c r="K253" s="428"/>
      <x:c r="M253" s="92">
        <x:v>1</x:v>
      </x:c>
      <x:c r="N253" s="246" t="s">
        <x:v>277</x:v>
      </x:c>
      <x:c r="O253" s="498" t="n">
        <x:f>(O250*P250)/P251</x:f>
        <x:v>2.969965237540566</x:v>
      </x:c>
      <x:c r="P253" s="498"/>
      <x:c r="Q253" s="498"/>
      <x:c r="AF253" s="158"/>
      <x:c r="AG253" s="158"/>
      <x:c r="AH253" s="158"/>
      <x:c r="AI253" s="158"/>
      <x:c r="AJ253" s="158"/>
      <x:c r="AK253" s="158"/>
      <x:c r="AL253" s="158"/>
      <x:c r="AM253" s="158"/>
      <x:c r="AN253" s="158"/>
      <x:c r="AO253" s="158"/>
      <x:c r="AP253" s="158"/>
      <x:c r="AQ253" s="158"/>
      <x:c r="AR253" s="158"/>
      <x:c r="AS253" s="158"/>
      <x:c r="AT253" s="158"/>
      <x:c r="AU253" s="158"/>
      <x:c r="AV253" s="158"/>
      <x:c r="AW253" s="158"/>
    </x:row>
    <x:row r="254" s="92" customFormat="1" ht="12">
      <x:c r="AF254" s="158"/>
      <x:c r="AG254" s="158"/>
      <x:c r="AH254" s="158"/>
      <x:c r="AI254" s="158"/>
      <x:c r="AJ254" s="158"/>
      <x:c r="AK254" s="158"/>
      <x:c r="AL254" s="158"/>
      <x:c r="AM254" s="158"/>
      <x:c r="AN254" s="158"/>
      <x:c r="AO254" s="158"/>
      <x:c r="AP254" s="158"/>
      <x:c r="AQ254" s="158"/>
      <x:c r="AR254" s="158"/>
      <x:c r="AS254" s="158"/>
      <x:c r="AT254" s="158"/>
      <x:c r="AU254" s="158"/>
      <x:c r="AV254" s="158"/>
      <x:c r="AW254" s="158"/>
    </x:row>
    <x:row r="255" s="92" customFormat="1" ht="15">
      <x:c r="F255" s="92" t="s">
        <x:v>278</x:v>
      </x:c>
      <x:c r="H255" s="92" t="s">
        <x:v>114</x:v>
      </x:c>
      <x:c r="I255" s="427" t="n">
        <x:f>H253*(M253+O253)</x:f>
        <x:v>12106.85561296918</x:v>
      </x:c>
      <x:c r="J255" s="427"/>
      <x:c r="K255" s="427"/>
      <x:c r="L255" s="427"/>
      <x:c r="M255" s="92" t="s">
        <x:v>279</x:v>
      </x:c>
      <x:c r="O255" s="429" t="s">
        <x:v>115</x:v>
      </x:c>
      <x:c r="P255" s="429"/>
      <x:c r="Q255" s="532" t="n">
        <x:f>I255/10000</x:f>
        <x:v>1.210685561296918</x:v>
      </x:c>
      <x:c r="R255" s="532"/>
      <x:c r="S255" s="532"/>
      <x:c r="AF255" s="158"/>
      <x:c r="AG255" s="158"/>
      <x:c r="AH255" s="158"/>
      <x:c r="AI255" s="158"/>
      <x:c r="AJ255" s="158"/>
      <x:c r="AK255" s="158"/>
      <x:c r="AL255" s="158"/>
      <x:c r="AM255" s="158"/>
      <x:c r="AN255" s="158"/>
      <x:c r="AO255" s="158"/>
      <x:c r="AP255" s="158"/>
      <x:c r="AQ255" s="158"/>
      <x:c r="AR255" s="158"/>
      <x:c r="AS255" s="158"/>
      <x:c r="AT255" s="158"/>
      <x:c r="AU255" s="158"/>
      <x:c r="AV255" s="158"/>
      <x:c r="AW255" s="158"/>
    </x:row>
    <x:row r="256" s="92" customFormat="1" ht="12">
      <x:c r="AF256" s="158"/>
      <x:c r="AG256" s="158"/>
      <x:c r="AH256" s="158"/>
      <x:c r="AI256" s="158"/>
      <x:c r="AJ256" s="158"/>
      <x:c r="AK256" s="158"/>
      <x:c r="AL256" s="158"/>
      <x:c r="AM256" s="158"/>
      <x:c r="AN256" s="158"/>
      <x:c r="AO256" s="158"/>
      <x:c r="AP256" s="158"/>
      <x:c r="AQ256" s="158"/>
      <x:c r="AR256" s="158"/>
      <x:c r="AS256" s="158"/>
      <x:c r="AT256" s="158"/>
      <x:c r="AU256" s="158"/>
      <x:c r="AV256" s="158"/>
      <x:c r="AW256" s="158"/>
    </x:row>
    <x:row r="257" s="92" customFormat="1" ht="13.5" customHeight="1">
      <x:c r="F257" s="92" t="s">
        <x:v>280</x:v>
      </x:c>
      <x:c r="H257" s="92" t="s">
        <x:v>114</x:v>
      </x:c>
      <x:c r="I257" s="428" t="n">
        <x:f>H253*(1-O253)</x:f>
        <x:v>-6007.63061296918</x:v>
      </x:c>
      <x:c r="J257" s="428"/>
      <x:c r="K257" s="428"/>
      <x:c r="L257" s="428"/>
      <x:c r="M257" s="92" t="s">
        <x:v>279</x:v>
      </x:c>
      <x:c r="O257" s="429" t="s">
        <x:v>115</x:v>
      </x:c>
      <x:c r="P257" s="429"/>
      <x:c r="Q257" s="532" t="n">
        <x:f>I257/10000</x:f>
        <x:v>-0.600763061296918</x:v>
      </x:c>
      <x:c r="R257" s="532"/>
      <x:c r="S257" s="532"/>
      <x:c r="AF257" s="158"/>
      <x:c r="AG257" s="158"/>
      <x:c r="AH257" s="158"/>
      <x:c r="AI257" s="158"/>
      <x:c r="AJ257" s="158"/>
      <x:c r="AK257" s="158"/>
      <x:c r="AL257" s="158"/>
      <x:c r="AM257" s="158"/>
      <x:c r="AN257" s="158"/>
      <x:c r="AO257" s="158"/>
      <x:c r="AP257" s="158"/>
      <x:c r="AQ257" s="158"/>
      <x:c r="AR257" s="158"/>
      <x:c r="AS257" s="158"/>
      <x:c r="AT257" s="158"/>
      <x:c r="AU257" s="158"/>
      <x:c r="AV257" s="158"/>
      <x:c r="AW257" s="158"/>
    </x:row>
    <x:row r="258" s="92" customFormat="1" ht="13.5" customHeight="1">
      <x:c r="AF258" s="158"/>
      <x:c r="AG258" s="158"/>
      <x:c r="AH258" s="158"/>
      <x:c r="AI258" s="158"/>
      <x:c r="AJ258" s="158"/>
      <x:c r="AK258" s="158"/>
      <x:c r="AL258" s="158"/>
      <x:c r="AM258" s="158"/>
      <x:c r="AN258" s="158"/>
      <x:c r="AO258" s="158"/>
      <x:c r="AP258" s="158"/>
      <x:c r="AQ258" s="158"/>
      <x:c r="AR258" s="158"/>
      <x:c r="AS258" s="158"/>
      <x:c r="AT258" s="158"/>
      <x:c r="AU258" s="158"/>
      <x:c r="AV258" s="158"/>
      <x:c r="AW258" s="158"/>
    </x:row>
    <x:row r="259" s="92" customFormat="1" ht="13.5" customHeight="1">
      <x:c r="J259" s="92" t="s">
        <x:v>281</x:v>
      </x:c>
      <x:c r="N259" s="247" t="s">
        <x:v>282</x:v>
      </x:c>
      <x:c r="O259" s="424" t="s">
        <x:v>283</x:v>
      </x:c>
      <x:c r="P259" s="424"/>
      <x:c r="Q259" s="151" t="s">
        <x:v>114</x:v>
      </x:c>
      <x:c r="R259" s="237" t="str">
        <x:f>IF(J260&lt;O260,"OK CUMPLE","NO PASA MEJORAR SUELO")</x:f>
        <x:v>OK CUMPLE</x:v>
      </x:c>
      <x:c r="AF259" s="158"/>
      <x:c r="AG259" s="158"/>
      <x:c r="AH259" s="158"/>
      <x:c r="AI259" s="158"/>
      <x:c r="AJ259" s="158"/>
      <x:c r="AK259" s="158"/>
      <x:c r="AL259" s="158"/>
      <x:c r="AM259" s="158"/>
      <x:c r="AN259" s="158"/>
      <x:c r="AO259" s="158"/>
      <x:c r="AP259" s="158"/>
      <x:c r="AQ259" s="158"/>
      <x:c r="AR259" s="158"/>
      <x:c r="AS259" s="158"/>
      <x:c r="AT259" s="158"/>
      <x:c r="AU259" s="158"/>
      <x:c r="AV259" s="158"/>
      <x:c r="AW259" s="158"/>
    </x:row>
    <x:row r="260" s="92" customFormat="1" ht="13.5" customHeight="1">
      <x:c r="J260" s="425" t="n">
        <x:f>MAX(Q255:S257)</x:f>
        <x:v>1.210685561296918</x:v>
      </x:c>
      <x:c r="K260" s="425"/>
      <x:c r="L260" s="425"/>
      <x:c r="M260" s="425"/>
      <x:c r="N260" s="248" t="str">
        <x:f>+N259</x:f>
        <x:v>&lt;</x:v>
      </x:c>
      <x:c r="O260" s="425" t="n">
        <x:f>+F18</x:f>
        <x:v>1.5</x:v>
      </x:c>
      <x:c r="P260" s="426"/>
      <x:c r="U260" s="249"/>
      <x:c r="AF260" s="158"/>
      <x:c r="AG260" s="158"/>
      <x:c r="AH260" s="158"/>
      <x:c r="AI260" s="158"/>
      <x:c r="AJ260" s="158"/>
      <x:c r="AK260" s="158"/>
      <x:c r="AL260" s="158"/>
      <x:c r="AM260" s="158"/>
      <x:c r="AN260" s="158"/>
      <x:c r="AO260" s="158"/>
      <x:c r="AP260" s="158"/>
      <x:c r="AQ260" s="158"/>
      <x:c r="AR260" s="158"/>
      <x:c r="AS260" s="158"/>
      <x:c r="AT260" s="158"/>
      <x:c r="AU260" s="158"/>
      <x:c r="AV260" s="158"/>
      <x:c r="AW260" s="158"/>
    </x:row>
    <x:row r="261" s="92" customFormat="1" ht="13.5" customHeight="1">
      <x:c r="A261" s="185"/>
      <x:c r="B261" s="144"/>
      <x:c r="I261" s="94"/>
      <x:c r="J261" s="94"/>
      <x:c r="K261" s="186"/>
      <x:c r="L261" s="186"/>
      <x:c r="M261" s="186"/>
      <x:c r="N261" s="186"/>
      <x:c r="O261" s="603"/>
      <x:c r="P261" s="541"/>
      <x:c r="Q261" s="541"/>
      <x:c r="R261" s="186" t="s">
        <x:v>188</x:v>
      </x:c>
      <x:c r="AF261" s="158"/>
      <x:c r="AG261" s="158"/>
      <x:c r="AH261" s="158"/>
      <x:c r="AI261" s="158"/>
      <x:c r="AJ261" s="158"/>
      <x:c r="AK261" s="158"/>
      <x:c r="AL261" s="158"/>
      <x:c r="AM261" s="158"/>
      <x:c r="AN261" s="158"/>
      <x:c r="AO261" s="158"/>
      <x:c r="AP261" s="158"/>
      <x:c r="AQ261" s="158"/>
      <x:c r="AR261" s="158"/>
      <x:c r="AS261" s="158"/>
      <x:c r="AT261" s="158"/>
      <x:c r="AU261" s="158"/>
      <x:c r="AV261" s="158"/>
      <x:c r="AW261" s="158"/>
    </x:row>
    <x:row r="262" s="92" customFormat="1" ht="13.5" customHeight="1">
      <x:c r="A262" s="185"/>
      <x:c r="B262" s="144"/>
      <x:c r="I262" s="94"/>
      <x:c r="J262" s="94"/>
      <x:c r="K262" s="94"/>
      <x:c r="L262" s="94"/>
      <x:c r="M262" s="94"/>
      <x:c r="N262" s="94"/>
      <x:c r="O262" s="94"/>
      <x:c r="P262" s="94"/>
      <x:c r="Q262" s="94"/>
      <x:c r="S262" s="94"/>
      <x:c r="T262" s="94"/>
      <x:c r="U262" s="94"/>
      <x:c r="V262" s="94"/>
      <x:c r="W262" s="94"/>
      <x:c r="X262" s="94"/>
      <x:c r="AF262" s="158"/>
      <x:c r="AG262" s="158"/>
      <x:c r="AH262" s="158"/>
      <x:c r="AI262" s="158"/>
      <x:c r="AJ262" s="158"/>
      <x:c r="AK262" s="158"/>
      <x:c r="AL262" s="158"/>
      <x:c r="AM262" s="158"/>
      <x:c r="AN262" s="158"/>
      <x:c r="AO262" s="158"/>
      <x:c r="AP262" s="158"/>
      <x:c r="AQ262" s="158"/>
      <x:c r="AR262" s="158"/>
      <x:c r="AS262" s="158"/>
      <x:c r="AT262" s="158"/>
      <x:c r="AU262" s="158"/>
      <x:c r="AV262" s="158"/>
      <x:c r="AW262" s="158"/>
    </x:row>
    <x:row r="263" s="92" customFormat="1" ht="12">
      <x:c r="B263" s="94"/>
      <x:c r="C263" s="94"/>
      <x:c r="D263" s="94"/>
      <x:c r="E263" s="94"/>
      <x:c r="F263" s="94"/>
      <x:c r="G263" s="94"/>
      <x:c r="I263" s="541"/>
      <x:c r="J263" s="541"/>
      <x:c r="K263" s="94"/>
      <x:c r="L263" s="94"/>
      <x:c r="M263" s="186"/>
      <x:c r="N263" s="186"/>
      <x:c r="O263" s="186"/>
      <x:c r="P263" s="186"/>
      <x:c r="Q263" s="186"/>
      <x:c r="R263" s="186"/>
      <x:c r="S263" s="94"/>
      <x:c r="T263" s="94"/>
      <x:c r="U263" s="94"/>
      <x:c r="V263" s="94"/>
      <x:c r="W263" s="94"/>
      <x:c r="X263" s="94"/>
      <x:c r="AF263" s="158"/>
      <x:c r="AG263" s="158"/>
      <x:c r="AH263" s="158"/>
      <x:c r="AI263" s="158"/>
      <x:c r="AJ263" s="158"/>
      <x:c r="AK263" s="158"/>
      <x:c r="AL263" s="158"/>
      <x:c r="AM263" s="158"/>
      <x:c r="AN263" s="158"/>
      <x:c r="AO263" s="158"/>
      <x:c r="AP263" s="158"/>
      <x:c r="AQ263" s="158"/>
      <x:c r="AR263" s="158"/>
      <x:c r="AS263" s="158"/>
      <x:c r="AT263" s="158"/>
      <x:c r="AU263" s="158"/>
      <x:c r="AV263" s="158"/>
      <x:c r="AW263" s="158"/>
    </x:row>
    <x:row r="264" s="92" customFormat="1" ht="12">
      <x:c r="B264" s="94"/>
      <x:c r="C264" s="94"/>
      <x:c r="D264" s="94"/>
      <x:c r="I264" s="179"/>
      <x:c r="J264" s="94"/>
      <x:c r="K264" s="94"/>
      <x:c r="L264" s="250"/>
      <x:c r="M264" s="94"/>
      <x:c r="S264" s="94"/>
      <x:c r="T264" s="94"/>
      <x:c r="U264" s="94"/>
      <x:c r="V264" s="94"/>
      <x:c r="W264" s="94"/>
      <x:c r="X264" s="94"/>
      <x:c r="Y264" s="94"/>
      <x:c r="Z264" s="94"/>
      <x:c r="AA264" s="94"/>
      <x:c r="AF264" s="158"/>
      <x:c r="AG264" s="158"/>
      <x:c r="AH264" s="158"/>
      <x:c r="AI264" s="158"/>
      <x:c r="AJ264" s="158"/>
      <x:c r="AK264" s="158"/>
      <x:c r="AL264" s="158"/>
      <x:c r="AM264" s="158"/>
      <x:c r="AN264" s="158"/>
      <x:c r="AO264" s="158"/>
      <x:c r="AP264" s="158"/>
      <x:c r="AQ264" s="158"/>
      <x:c r="AR264" s="158"/>
      <x:c r="AS264" s="158"/>
      <x:c r="AT264" s="158"/>
      <x:c r="AU264" s="158"/>
      <x:c r="AV264" s="158"/>
      <x:c r="AW264" s="158"/>
    </x:row>
    <x:row r="265" s="92" customFormat="1" ht="12">
      <x:c r="B265" s="94"/>
      <x:c r="C265" s="94"/>
      <x:c r="D265" s="94"/>
      <x:c r="I265" s="179"/>
      <x:c r="J265" s="94"/>
      <x:c r="K265" s="94"/>
      <x:c r="L265" s="250"/>
      <x:c r="M265" s="94"/>
      <x:c r="S265" s="94"/>
      <x:c r="T265" s="94"/>
      <x:c r="U265" s="94"/>
      <x:c r="V265" s="94"/>
      <x:c r="W265" s="94"/>
      <x:c r="X265" s="94"/>
      <x:c r="Y265" s="94"/>
      <x:c r="Z265" s="94"/>
      <x:c r="AA265" s="94"/>
      <x:c r="AF265" s="158"/>
      <x:c r="AG265" s="158"/>
      <x:c r="AH265" s="158"/>
      <x:c r="AI265" s="158"/>
      <x:c r="AJ265" s="158"/>
      <x:c r="AK265" s="158"/>
      <x:c r="AL265" s="158"/>
      <x:c r="AM265" s="158"/>
      <x:c r="AN265" s="158"/>
      <x:c r="AO265" s="158"/>
      <x:c r="AP265" s="158"/>
      <x:c r="AQ265" s="158"/>
      <x:c r="AR265" s="158"/>
      <x:c r="AS265" s="158"/>
      <x:c r="AT265" s="158"/>
      <x:c r="AU265" s="158"/>
      <x:c r="AV265" s="158"/>
      <x:c r="AW265" s="158"/>
    </x:row>
    <x:row r="266" s="92" customFormat="1" ht="12">
      <x:c r="B266" s="94"/>
      <x:c r="C266" s="94"/>
      <x:c r="D266" s="94"/>
      <x:c r="I266" s="179"/>
      <x:c r="J266" s="94"/>
      <x:c r="K266" s="94"/>
      <x:c r="L266" s="250"/>
      <x:c r="M266" s="94"/>
      <x:c r="O266" s="92" t="s">
        <x:v>189</x:v>
      </x:c>
      <x:c r="S266" s="94"/>
      <x:c r="T266" s="94"/>
      <x:c r="U266" s="94"/>
      <x:c r="V266" s="94"/>
      <x:c r="W266" s="94"/>
      <x:c r="X266" s="94"/>
      <x:c r="Y266" s="94"/>
      <x:c r="Z266" s="94"/>
      <x:c r="AA266" s="94"/>
      <x:c r="AF266" s="158"/>
      <x:c r="AG266" s="158"/>
      <x:c r="AH266" s="158"/>
      <x:c r="AI266" s="158"/>
      <x:c r="AJ266" s="158"/>
      <x:c r="AK266" s="158"/>
      <x:c r="AL266" s="158"/>
      <x:c r="AM266" s="158"/>
      <x:c r="AN266" s="158"/>
      <x:c r="AO266" s="158"/>
      <x:c r="AP266" s="158"/>
      <x:c r="AQ266" s="158"/>
      <x:c r="AR266" s="158"/>
      <x:c r="AS266" s="158"/>
      <x:c r="AT266" s="158"/>
      <x:c r="AU266" s="158"/>
      <x:c r="AV266" s="158"/>
      <x:c r="AW266" s="158"/>
    </x:row>
    <x:row r="267" s="92" customFormat="1" ht="12">
      <x:c r="B267" s="94"/>
      <x:c r="C267" s="94"/>
      <x:c r="D267" s="94"/>
      <x:c r="I267" s="179"/>
      <x:c r="J267" s="94"/>
      <x:c r="K267" s="94"/>
      <x:c r="L267" s="250"/>
      <x:c r="M267" s="94"/>
      <x:c r="O267" s="542" t="n">
        <x:f>+Z98</x:f>
        <x:v>524.9999999999999</x:v>
      </x:c>
      <x:c r="P267" s="542"/>
      <x:c r="Q267" s="92" t="s">
        <x:v>212</x:v>
      </x:c>
      <x:c r="S267" s="94"/>
      <x:c r="T267" s="94"/>
      <x:c r="U267" s="94"/>
      <x:c r="V267" s="94"/>
      <x:c r="W267" s="94"/>
      <x:c r="X267" s="94"/>
      <x:c r="Y267" s="94"/>
      <x:c r="Z267" s="94"/>
      <x:c r="AA267" s="94"/>
      <x:c r="AF267" s="158"/>
      <x:c r="AG267" s="158"/>
      <x:c r="AH267" s="158"/>
      <x:c r="AI267" s="158"/>
      <x:c r="AJ267" s="158"/>
      <x:c r="AK267" s="158"/>
      <x:c r="AL267" s="158"/>
      <x:c r="AM267" s="158"/>
      <x:c r="AN267" s="158"/>
      <x:c r="AO267" s="158"/>
      <x:c r="AP267" s="158"/>
      <x:c r="AQ267" s="158"/>
      <x:c r="AR267" s="158"/>
      <x:c r="AS267" s="158"/>
      <x:c r="AT267" s="158"/>
      <x:c r="AU267" s="158"/>
      <x:c r="AV267" s="158"/>
      <x:c r="AW267" s="158"/>
    </x:row>
    <x:row r="268" s="92" customFormat="1" ht="12">
      <x:c r="B268" s="94"/>
      <x:c r="C268" s="94"/>
      <x:c r="D268" s="94"/>
      <x:c r="I268" s="179"/>
      <x:c r="J268" s="94"/>
      <x:c r="K268" s="94"/>
      <x:c r="L268" s="250"/>
      <x:c r="M268" s="94"/>
      <x:c r="S268" s="94"/>
      <x:c r="T268" s="94"/>
      <x:c r="U268" s="94"/>
      <x:c r="V268" s="94"/>
      <x:c r="W268" s="94"/>
      <x:c r="X268" s="94"/>
      <x:c r="Y268" s="94"/>
      <x:c r="Z268" s="94"/>
      <x:c r="AA268" s="94"/>
      <x:c r="AF268" s="158"/>
      <x:c r="AG268" s="158"/>
      <x:c r="AH268" s="158"/>
      <x:c r="AI268" s="158"/>
      <x:c r="AJ268" s="158"/>
      <x:c r="AK268" s="158"/>
      <x:c r="AL268" s="158"/>
      <x:c r="AM268" s="158"/>
      <x:c r="AN268" s="158"/>
      <x:c r="AO268" s="158"/>
      <x:c r="AP268" s="158"/>
      <x:c r="AQ268" s="158"/>
      <x:c r="AR268" s="158"/>
      <x:c r="AS268" s="158"/>
      <x:c r="AT268" s="158"/>
      <x:c r="AU268" s="158"/>
      <x:c r="AV268" s="158"/>
      <x:c r="AW268" s="158"/>
    </x:row>
    <x:row r="269" s="92" customFormat="1" ht="12">
      <x:c r="B269" s="94"/>
      <x:c r="C269" s="94"/>
      <x:c r="D269" s="94"/>
      <x:c r="I269" s="179"/>
      <x:c r="J269" s="94"/>
      <x:c r="K269" s="94" t="s">
        <x:v>190</x:v>
      </x:c>
      <x:c r="L269" s="250"/>
      <x:c r="M269" s="94"/>
      <x:c r="S269" s="94"/>
      <x:c r="T269" s="94"/>
      <x:c r="U269" s="94"/>
      <x:c r="V269" s="94"/>
      <x:c r="W269" s="94"/>
      <x:c r="X269" s="94"/>
      <x:c r="Y269" s="94"/>
      <x:c r="Z269" s="94"/>
      <x:c r="AA269" s="94"/>
      <x:c r="AF269" s="158"/>
      <x:c r="AG269" s="158"/>
      <x:c r="AH269" s="158"/>
      <x:c r="AI269" s="158"/>
      <x:c r="AJ269" s="158"/>
      <x:c r="AK269" s="158"/>
      <x:c r="AL269" s="158"/>
      <x:c r="AM269" s="158"/>
      <x:c r="AN269" s="158"/>
      <x:c r="AO269" s="158"/>
      <x:c r="AP269" s="158"/>
      <x:c r="AQ269" s="158"/>
      <x:c r="AR269" s="158"/>
      <x:c r="AS269" s="158"/>
      <x:c r="AT269" s="158"/>
      <x:c r="AU269" s="158"/>
      <x:c r="AV269" s="158"/>
      <x:c r="AW269" s="158"/>
    </x:row>
    <x:row r="270" s="92" customFormat="1" ht="12">
      <x:c r="B270" s="94"/>
      <x:c r="C270" s="94"/>
      <x:c r="D270" s="94"/>
      <x:c r="I270" s="179"/>
      <x:c r="J270" s="94"/>
      <x:c r="K270" s="94"/>
      <x:c r="L270" s="644" t="n">
        <x:f>+Z102</x:f>
        <x:v>0.195</x:v>
      </x:c>
      <x:c r="M270" s="645"/>
      <x:c r="N270" s="92" t="s">
        <x:v>212</x:v>
      </x:c>
      <x:c r="S270" s="94"/>
      <x:c r="T270" s="94"/>
      <x:c r="U270" s="94"/>
      <x:c r="V270" s="94"/>
      <x:c r="W270" s="94"/>
      <x:c r="X270" s="94"/>
      <x:c r="Y270" s="94"/>
      <x:c r="Z270" s="94"/>
      <x:c r="AA270" s="94"/>
      <x:c r="AF270" s="158"/>
      <x:c r="AG270" s="158"/>
      <x:c r="AH270" s="158"/>
      <x:c r="AI270" s="158"/>
      <x:c r="AJ270" s="158"/>
      <x:c r="AK270" s="158"/>
      <x:c r="AL270" s="158"/>
      <x:c r="AM270" s="158"/>
      <x:c r="AN270" s="158"/>
      <x:c r="AO270" s="158"/>
      <x:c r="AP270" s="158"/>
      <x:c r="AQ270" s="158"/>
      <x:c r="AR270" s="158"/>
      <x:c r="AS270" s="158"/>
      <x:c r="AT270" s="158"/>
      <x:c r="AU270" s="158"/>
      <x:c r="AV270" s="158"/>
      <x:c r="AW270" s="158"/>
    </x:row>
    <x:row r="271" s="92" customFormat="1" ht="12">
      <x:c r="B271" s="94"/>
      <x:c r="C271" s="94"/>
      <x:c r="D271" s="94"/>
      <x:c r="I271" s="179"/>
      <x:c r="J271" s="94"/>
      <x:c r="K271" s="94"/>
      <x:c r="L271" s="250"/>
      <x:c r="M271" s="94"/>
      <x:c r="S271" s="94"/>
      <x:c r="T271" s="94"/>
      <x:c r="U271" s="94"/>
      <x:c r="V271" s="94"/>
      <x:c r="W271" s="94"/>
      <x:c r="X271" s="94"/>
      <x:c r="Y271" s="94"/>
      <x:c r="Z271" s="94"/>
      <x:c r="AA271" s="94"/>
      <x:c r="AF271" s="158"/>
      <x:c r="AG271" s="158"/>
      <x:c r="AH271" s="158"/>
      <x:c r="AI271" s="158"/>
      <x:c r="AJ271" s="158"/>
      <x:c r="AK271" s="158"/>
      <x:c r="AL271" s="158"/>
      <x:c r="AM271" s="158"/>
      <x:c r="AN271" s="158"/>
      <x:c r="AO271" s="158"/>
      <x:c r="AP271" s="158"/>
      <x:c r="AQ271" s="158"/>
      <x:c r="AR271" s="158"/>
      <x:c r="AS271" s="158"/>
      <x:c r="AT271" s="158"/>
      <x:c r="AU271" s="158"/>
      <x:c r="AV271" s="158"/>
      <x:c r="AW271" s="158"/>
    </x:row>
    <x:row r="272" s="92" customFormat="1" ht="12">
      <x:c r="A272" s="532"/>
      <x:c r="B272" s="493"/>
      <x:c r="C272" s="94"/>
      <x:c r="D272" s="94"/>
      <x:c r="I272" s="179"/>
      <x:c r="J272" s="94"/>
      <x:c r="K272" s="94"/>
      <x:c r="L272" s="250"/>
      <x:c r="M272" s="94"/>
      <x:c r="S272" s="94"/>
      <x:c r="T272" s="94"/>
      <x:c r="U272" s="94"/>
      <x:c r="V272" s="94"/>
      <x:c r="W272" s="94"/>
      <x:c r="X272" s="94"/>
      <x:c r="Y272" s="94"/>
      <x:c r="Z272" s="94"/>
      <x:c r="AA272" s="94"/>
      <x:c r="AF272" s="158"/>
      <x:c r="AG272" s="158"/>
      <x:c r="AH272" s="158"/>
      <x:c r="AI272" s="158"/>
      <x:c r="AJ272" s="158"/>
      <x:c r="AK272" s="158"/>
      <x:c r="AL272" s="158"/>
      <x:c r="AM272" s="158"/>
      <x:c r="AN272" s="158"/>
      <x:c r="AO272" s="158"/>
      <x:c r="AP272" s="158"/>
      <x:c r="AQ272" s="158"/>
      <x:c r="AR272" s="158"/>
      <x:c r="AS272" s="158"/>
      <x:c r="AT272" s="158"/>
      <x:c r="AU272" s="158"/>
      <x:c r="AV272" s="158"/>
      <x:c r="AW272" s="158"/>
    </x:row>
    <x:row r="273" s="92" customFormat="1" ht="12">
      <x:c r="B273" s="94"/>
      <x:c r="C273" s="94"/>
      <x:c r="D273" s="94"/>
      <x:c r="I273" s="179"/>
      <x:c r="J273" s="94"/>
      <x:c r="K273" s="94"/>
      <x:c r="L273" s="250"/>
      <x:c r="M273" s="94"/>
      <x:c r="S273" s="94"/>
      <x:c r="T273" s="94"/>
      <x:c r="U273" s="94"/>
      <x:c r="V273" s="94"/>
      <x:c r="W273" s="94"/>
      <x:c r="X273" s="94"/>
      <x:c r="Y273" s="94"/>
      <x:c r="Z273" s="94"/>
      <x:c r="AA273" s="94"/>
      <x:c r="AF273" s="158"/>
      <x:c r="AG273" s="158"/>
      <x:c r="AH273" s="158"/>
      <x:c r="AI273" s="158"/>
      <x:c r="AJ273" s="158"/>
      <x:c r="AK273" s="158"/>
      <x:c r="AL273" s="158"/>
      <x:c r="AM273" s="158"/>
      <x:c r="AN273" s="158"/>
      <x:c r="AO273" s="158"/>
      <x:c r="AP273" s="158"/>
      <x:c r="AQ273" s="158"/>
      <x:c r="AR273" s="158"/>
      <x:c r="AS273" s="158"/>
      <x:c r="AT273" s="158"/>
      <x:c r="AU273" s="158"/>
      <x:c r="AV273" s="158"/>
      <x:c r="AW273" s="158"/>
    </x:row>
    <x:row r="274" s="92" customFormat="1" ht="12">
      <x:c r="B274" s="94"/>
      <x:c r="C274" s="94"/>
      <x:c r="D274" s="94"/>
      <x:c r="I274" s="179"/>
      <x:c r="J274" s="94"/>
      <x:c r="K274" s="94"/>
      <x:c r="L274" s="250"/>
      <x:c r="M274" s="94"/>
      <x:c r="S274" s="94"/>
      <x:c r="T274" s="94"/>
      <x:c r="U274" s="94"/>
      <x:c r="V274" s="94"/>
      <x:c r="W274" s="94"/>
      <x:c r="X274" s="94"/>
      <x:c r="Y274" s="94"/>
      <x:c r="Z274" s="94"/>
      <x:c r="AA274" s="94"/>
      <x:c r="AF274" s="158"/>
      <x:c r="AG274" s="158"/>
      <x:c r="AH274" s="158"/>
      <x:c r="AI274" s="158"/>
      <x:c r="AJ274" s="158"/>
      <x:c r="AK274" s="158"/>
      <x:c r="AL274" s="158"/>
      <x:c r="AM274" s="158"/>
      <x:c r="AN274" s="158"/>
      <x:c r="AO274" s="158"/>
      <x:c r="AP274" s="158"/>
      <x:c r="AQ274" s="158"/>
      <x:c r="AR274" s="158"/>
      <x:c r="AS274" s="158"/>
      <x:c r="AT274" s="158"/>
      <x:c r="AU274" s="158"/>
      <x:c r="AV274" s="158"/>
      <x:c r="AW274" s="158"/>
    </x:row>
    <x:row r="275" s="92" customFormat="1" ht="12">
      <x:c r="B275" s="94"/>
      <x:c r="C275" s="94"/>
      <x:c r="D275" s="94"/>
      <x:c r="I275" s="179"/>
      <x:c r="J275" s="94"/>
      <x:c r="K275" s="94"/>
      <x:c r="L275" s="250"/>
      <x:c r="M275" s="94"/>
      <x:c r="O275" s="92" t="s">
        <x:v>195</x:v>
      </x:c>
      <x:c r="S275" s="94"/>
      <x:c r="T275" s="94"/>
      <x:c r="U275" s="94"/>
      <x:c r="V275" s="94"/>
      <x:c r="W275" s="94"/>
      <x:c r="X275" s="94"/>
      <x:c r="Y275" s="94"/>
      <x:c r="Z275" s="94"/>
      <x:c r="AA275" s="94"/>
      <x:c r="AF275" s="158"/>
      <x:c r="AG275" s="158"/>
      <x:c r="AH275" s="158"/>
      <x:c r="AI275" s="158"/>
      <x:c r="AJ275" s="158"/>
      <x:c r="AK275" s="158"/>
      <x:c r="AL275" s="158"/>
      <x:c r="AM275" s="158"/>
      <x:c r="AN275" s="158"/>
      <x:c r="AO275" s="158"/>
      <x:c r="AP275" s="158"/>
      <x:c r="AQ275" s="158"/>
      <x:c r="AR275" s="158"/>
      <x:c r="AS275" s="158"/>
      <x:c r="AT275" s="158"/>
      <x:c r="AU275" s="158"/>
      <x:c r="AV275" s="158"/>
      <x:c r="AW275" s="158"/>
    </x:row>
    <x:row r="276" s="92" customFormat="1" ht="12">
      <x:c r="B276" s="94"/>
      <x:c r="C276" s="94"/>
      <x:c r="D276" s="94"/>
      <x:c r="I276" s="179"/>
      <x:c r="J276" s="94"/>
      <x:c r="K276" s="94"/>
      <x:c r="L276" s="250"/>
      <x:c r="M276" s="94"/>
      <x:c r="O276" s="542" t="n">
        <x:f>+Z100</x:f>
        <x:v>2.34</x:v>
      </x:c>
      <x:c r="P276" s="542"/>
      <x:c r="Q276" s="92" t="s">
        <x:v>212</x:v>
      </x:c>
      <x:c r="S276" s="94"/>
      <x:c r="T276" s="94"/>
      <x:c r="U276" s="94"/>
      <x:c r="V276" s="94"/>
      <x:c r="W276" s="94"/>
      <x:c r="X276" s="94"/>
      <x:c r="Y276" s="94"/>
      <x:c r="Z276" s="94"/>
      <x:c r="AA276" s="94"/>
      <x:c r="AF276" s="158"/>
      <x:c r="AG276" s="158"/>
      <x:c r="AH276" s="158"/>
      <x:c r="AI276" s="158"/>
      <x:c r="AJ276" s="158"/>
      <x:c r="AK276" s="158"/>
      <x:c r="AL276" s="158"/>
      <x:c r="AM276" s="158"/>
      <x:c r="AN276" s="158"/>
      <x:c r="AO276" s="158"/>
      <x:c r="AP276" s="158"/>
      <x:c r="AQ276" s="158"/>
      <x:c r="AR276" s="158"/>
      <x:c r="AS276" s="158"/>
      <x:c r="AT276" s="158"/>
      <x:c r="AU276" s="158"/>
      <x:c r="AV276" s="158"/>
      <x:c r="AW276" s="158"/>
    </x:row>
    <x:row r="277" s="92" customFormat="1" ht="12">
      <x:c r="B277" s="94"/>
      <x:c r="C277" s="94"/>
      <x:c r="D277" s="94"/>
      <x:c r="I277" s="179"/>
      <x:c r="J277" s="94"/>
      <x:c r="K277" s="94"/>
      <x:c r="L277" s="250"/>
      <x:c r="M277" s="94"/>
      <x:c r="S277" s="94"/>
      <x:c r="T277" s="94"/>
      <x:c r="U277" s="94"/>
      <x:c r="V277" s="94"/>
      <x:c r="W277" s="94"/>
      <x:c r="X277" s="94"/>
      <x:c r="Y277" s="94"/>
      <x:c r="Z277" s="94"/>
      <x:c r="AA277" s="94"/>
      <x:c r="AF277" s="158"/>
      <x:c r="AG277" s="158"/>
      <x:c r="AH277" s="158"/>
      <x:c r="AI277" s="158"/>
      <x:c r="AJ277" s="158"/>
      <x:c r="AK277" s="158"/>
      <x:c r="AL277" s="158"/>
      <x:c r="AM277" s="158"/>
      <x:c r="AN277" s="158"/>
      <x:c r="AO277" s="158"/>
      <x:c r="AP277" s="158"/>
      <x:c r="AQ277" s="158"/>
      <x:c r="AR277" s="158"/>
      <x:c r="AS277" s="158"/>
      <x:c r="AT277" s="158"/>
      <x:c r="AU277" s="158"/>
      <x:c r="AV277" s="158"/>
      <x:c r="AW277" s="158"/>
    </x:row>
    <x:row r="278" s="92" customFormat="1" ht="12">
      <x:c r="B278" s="94"/>
      <x:c r="C278" s="94"/>
      <x:c r="D278" s="251"/>
      <x:c r="E278" s="251"/>
      <x:c r="F278" s="251"/>
      <x:c r="G278" s="251"/>
      <x:c r="H278" s="251"/>
      <x:c r="I278" s="179"/>
      <x:c r="J278" s="94"/>
      <x:c r="K278" s="94"/>
      <x:c r="L278" s="250"/>
      <x:c r="M278" s="94"/>
      <x:c r="S278" s="94"/>
      <x:c r="T278" s="94"/>
      <x:c r="U278" s="94"/>
      <x:c r="V278" s="242"/>
      <x:c r="W278" s="94"/>
      <x:c r="X278" s="94"/>
      <x:c r="Y278" s="94"/>
      <x:c r="Z278" s="94"/>
      <x:c r="AA278" s="94"/>
      <x:c r="AD278" s="498"/>
      <x:c r="AE278" s="498"/>
      <x:c r="AF278" s="158"/>
      <x:c r="AG278" s="158"/>
      <x:c r="AH278" s="158"/>
      <x:c r="AI278" s="158"/>
      <x:c r="AJ278" s="158"/>
      <x:c r="AK278" s="158"/>
      <x:c r="AL278" s="158"/>
      <x:c r="AM278" s="158"/>
      <x:c r="AN278" s="158"/>
      <x:c r="AO278" s="158"/>
      <x:c r="AP278" s="158"/>
      <x:c r="AQ278" s="158"/>
      <x:c r="AR278" s="158"/>
      <x:c r="AS278" s="158"/>
      <x:c r="AT278" s="158"/>
      <x:c r="AU278" s="158"/>
      <x:c r="AV278" s="158"/>
      <x:c r="AW278" s="158"/>
    </x:row>
    <x:row r="279" s="92" customFormat="1" ht="12">
      <x:c r="B279" s="94"/>
      <x:c r="C279" s="94"/>
      <x:c r="D279" s="94"/>
      <x:c r="I279" s="179"/>
      <x:c r="J279" s="94"/>
      <x:c r="K279" s="94"/>
      <x:c r="L279" s="250"/>
      <x:c r="M279" s="94"/>
      <x:c r="O279" s="92" t="s">
        <x:v>284</x:v>
      </x:c>
      <x:c r="P279" s="92" t="s">
        <x:v>114</x:v>
      </x:c>
      <x:c r="Q279" s="605" t="n">
        <x:f>+R294</x:f>
        <x:v>0.058615</x:v>
      </x:c>
      <x:c r="R279" s="606"/>
      <x:c r="S279" s="252" t="s">
        <x:v>213</x:v>
      </x:c>
      <x:c r="T279" s="252"/>
      <x:c r="U279" s="94"/>
      <x:c r="V279" s="242"/>
      <x:c r="W279" s="94"/>
      <x:c r="X279" s="94"/>
      <x:c r="Y279" s="94"/>
      <x:c r="Z279" s="94"/>
      <x:c r="AA279" s="94"/>
      <x:c r="AF279" s="158"/>
      <x:c r="AG279" s="158"/>
      <x:c r="AH279" s="158"/>
      <x:c r="AI279" s="158"/>
      <x:c r="AJ279" s="158"/>
      <x:c r="AK279" s="158"/>
      <x:c r="AL279" s="158"/>
      <x:c r="AM279" s="158"/>
      <x:c r="AN279" s="158"/>
      <x:c r="AO279" s="158"/>
      <x:c r="AP279" s="158"/>
      <x:c r="AQ279" s="158"/>
      <x:c r="AR279" s="158"/>
      <x:c r="AS279" s="158"/>
      <x:c r="AT279" s="158"/>
      <x:c r="AU279" s="158"/>
      <x:c r="AV279" s="158"/>
      <x:c r="AW279" s="158"/>
    </x:row>
    <x:row r="280" s="92" customFormat="1" ht="12">
      <x:c r="B280" s="94"/>
      <x:c r="C280" s="94"/>
      <x:c r="D280" s="94"/>
      <x:c r="I280" s="179"/>
      <x:c r="J280" s="94"/>
      <x:c r="K280" s="94"/>
      <x:c r="L280" s="253"/>
      <x:c r="M280" s="254"/>
      <x:c r="N280" s="254"/>
      <x:c r="O280" s="254"/>
      <x:c r="P280" s="254"/>
      <x:c r="Q280" s="254"/>
      <x:c r="R280" s="254"/>
      <x:c r="S280" s="94"/>
      <x:c r="T280" s="94"/>
      <x:c r="U280" s="94"/>
      <x:c r="V280" s="94"/>
      <x:c r="W280" s="94"/>
      <x:c r="X280" s="94"/>
      <x:c r="Y280" s="94"/>
      <x:c r="Z280" s="94"/>
      <x:c r="AA280" s="94"/>
      <x:c r="AF280" s="158"/>
      <x:c r="AG280" s="158"/>
      <x:c r="AH280" s="158"/>
      <x:c r="AI280" s="158"/>
      <x:c r="AJ280" s="158"/>
      <x:c r="AK280" s="158"/>
      <x:c r="AL280" s="158"/>
      <x:c r="AM280" s="158"/>
      <x:c r="AN280" s="158"/>
      <x:c r="AO280" s="158"/>
      <x:c r="AP280" s="158"/>
      <x:c r="AQ280" s="158"/>
      <x:c r="AR280" s="158"/>
      <x:c r="AS280" s="158"/>
      <x:c r="AT280" s="158"/>
      <x:c r="AU280" s="158"/>
      <x:c r="AV280" s="158"/>
      <x:c r="AW280" s="158"/>
    </x:row>
    <x:row r="281" s="92" customFormat="1" ht="12">
      <x:c r="B281" s="94"/>
      <x:c r="C281" s="94"/>
      <x:c r="D281" s="94"/>
      <x:c r="E281" s="94"/>
      <x:c r="F281" s="636"/>
      <x:c r="G281" s="637"/>
      <x:c r="H281" s="638"/>
      <x:c r="I281" s="639"/>
      <x:c r="J281" s="640"/>
      <x:c r="K281" s="641"/>
      <x:c r="L281" s="255"/>
      <x:c r="M281" s="186"/>
      <x:c r="N281" s="256"/>
      <x:c r="O281" s="257"/>
      <x:c r="P281" s="257"/>
      <x:c r="Q281" s="186"/>
      <x:c r="R281" s="186"/>
      <x:c r="S281" s="94"/>
      <x:c r="T281" s="94"/>
      <x:c r="U281" s="94"/>
      <x:c r="V281" s="94"/>
      <x:c r="W281" s="94"/>
      <x:c r="X281" s="94"/>
      <x:c r="Y281" s="94"/>
      <x:c r="Z281" s="94"/>
      <x:c r="AA281" s="94"/>
      <x:c r="AF281" s="158"/>
      <x:c r="AG281" s="158"/>
      <x:c r="AH281" s="158"/>
      <x:c r="AI281" s="158"/>
      <x:c r="AJ281" s="158"/>
      <x:c r="AK281" s="158"/>
      <x:c r="AL281" s="158"/>
      <x:c r="AM281" s="158"/>
      <x:c r="AN281" s="158"/>
      <x:c r="AO281" s="158"/>
      <x:c r="AP281" s="158"/>
      <x:c r="AQ281" s="158"/>
      <x:c r="AR281" s="158"/>
      <x:c r="AS281" s="158"/>
      <x:c r="AT281" s="158"/>
      <x:c r="AU281" s="158"/>
      <x:c r="AV281" s="158"/>
      <x:c r="AW281" s="158"/>
    </x:row>
    <x:row r="282" s="92" customFormat="1">
      <x:c r="A282" s="64"/>
      <x:c r="B282" s="87"/>
      <x:c r="C282" s="87"/>
      <x:c r="D282" s="87"/>
      <x:c r="E282" s="64"/>
      <x:c r="F282" s="100"/>
      <x:c r="G282" s="101"/>
      <x:c r="H282" s="64"/>
      <x:c r="I282" s="258"/>
      <x:c r="J282" s="87"/>
      <x:c r="K282" s="259"/>
      <x:c r="L282" s="64"/>
      <x:c r="M282" s="64"/>
      <x:c r="N282" s="64"/>
      <x:c r="O282" s="64"/>
      <x:c r="P282" s="64"/>
      <x:c r="Q282" s="64"/>
      <x:c r="R282" s="87"/>
      <x:c r="S282" s="99"/>
      <x:c r="T282" s="87"/>
      <x:c r="U282" s="87"/>
      <x:c r="V282" s="87"/>
      <x:c r="W282" s="87"/>
      <x:c r="X282" s="87"/>
      <x:c r="Y282" s="87"/>
      <x:c r="Z282" s="87"/>
      <x:c r="AA282" s="87"/>
      <x:c r="AB282" s="64"/>
      <x:c r="AC282" s="64"/>
      <x:c r="AD282" s="64"/>
      <x:c r="AE282" s="64"/>
      <x:c r="AF282" s="158"/>
      <x:c r="AG282" s="158"/>
      <x:c r="AH282" s="158"/>
      <x:c r="AI282" s="158"/>
      <x:c r="AJ282" s="158"/>
      <x:c r="AK282" s="158"/>
      <x:c r="AL282" s="158"/>
      <x:c r="AM282" s="158"/>
      <x:c r="AN282" s="158"/>
      <x:c r="AO282" s="158"/>
      <x:c r="AP282" s="158"/>
      <x:c r="AQ282" s="158"/>
      <x:c r="AR282" s="158"/>
      <x:c r="AS282" s="158"/>
      <x:c r="AT282" s="158"/>
      <x:c r="AU282" s="158"/>
      <x:c r="AV282" s="158"/>
      <x:c r="AW282" s="158"/>
    </x:row>
    <x:row r="283">
      <x:c r="B283" s="87"/>
      <x:c r="C283" s="87"/>
      <x:c r="D283" s="87"/>
      <x:c r="F283" s="633" t="n">
        <x:f>+Q54</x:f>
        <x:v>0</x:v>
      </x:c>
      <x:c r="G283" s="634"/>
      <x:c r="H283" s="635"/>
      <x:c r="I283" s="647" t="n">
        <x:f>+Q45</x:f>
        <x:v>0.3</x:v>
      </x:c>
      <x:c r="J283" s="634"/>
      <x:c r="K283" s="635"/>
      <x:c r="L283" s="88"/>
      <x:c r="M283" s="88"/>
      <x:c r="N283" s="539" t="n">
        <x:f>+N87</x:f>
        <x:v>0.8999999999999999</x:v>
      </x:c>
      <x:c r="O283" s="535"/>
      <x:c r="P283" s="535"/>
      <x:c r="Q283" s="261"/>
      <x:c r="R283" s="87"/>
      <x:c r="S283" s="99"/>
      <x:c r="T283" s="87"/>
      <x:c r="U283" s="87"/>
      <x:c r="V283" s="87"/>
      <x:c r="W283" s="87"/>
      <x:c r="X283" s="87"/>
      <x:c r="Y283" s="87"/>
      <x:c r="Z283" s="87"/>
      <x:c r="AA283" s="87"/>
      <x:c r="AG283" s="158"/>
      <x:c r="AH283" s="158"/>
      <x:c r="AI283" s="158"/>
      <x:c r="AJ283" s="158"/>
      <x:c r="AK283" s="158"/>
      <x:c r="AL283" s="158"/>
      <x:c r="AM283" s="158"/>
      <x:c r="AN283" s="158"/>
      <x:c r="AO283" s="158"/>
      <x:c r="AP283" s="158"/>
      <x:c r="AQ283" s="158"/>
      <x:c r="AR283" s="158"/>
    </x:row>
    <x:row r="284">
      <x:c r="B284" s="87"/>
      <x:c r="C284" s="87"/>
      <x:c r="D284" s="87"/>
      <x:c r="F284" s="96"/>
      <x:c r="G284" s="85"/>
      <x:c r="H284" s="85"/>
      <x:c r="I284" s="262"/>
      <x:c r="J284" s="85"/>
      <x:c r="K284" s="263"/>
      <x:c r="L284" s="264"/>
      <x:c r="M284" s="264"/>
      <x:c r="N284" s="85"/>
      <x:c r="O284" s="85"/>
      <x:c r="P284" s="85"/>
      <x:c r="Q284" s="85"/>
      <x:c r="R284" s="95"/>
      <x:c r="S284" s="99"/>
      <x:c r="T284" s="87"/>
      <x:c r="U284" s="87"/>
      <x:c r="V284" s="87"/>
      <x:c r="W284" s="87"/>
      <x:c r="X284" s="87"/>
      <x:c r="Y284" s="87"/>
      <x:c r="Z284" s="87"/>
      <x:c r="AA284" s="87"/>
      <x:c r="AG284" s="158"/>
      <x:c r="AH284" s="158"/>
      <x:c r="AI284" s="158"/>
      <x:c r="AJ284" s="158"/>
      <x:c r="AK284" s="158"/>
      <x:c r="AL284" s="158"/>
      <x:c r="AM284" s="158"/>
      <x:c r="AN284" s="158"/>
      <x:c r="AO284" s="158"/>
      <x:c r="AP284" s="158"/>
      <x:c r="AQ284" s="158"/>
      <x:c r="AR284" s="158"/>
    </x:row>
    <x:row r="285">
      <x:c r="B285" s="87"/>
      <x:c r="C285" s="87"/>
      <x:c r="D285" s="87"/>
      <x:c r="E285" s="202"/>
      <x:c r="S285" s="252" t="s">
        <x:v>285</x:v>
      </x:c>
      <x:c r="T285" s="87"/>
      <x:c r="U285" s="87" t="s">
        <x:v>114</x:v>
      </x:c>
      <x:c r="V285" s="631" t="n">
        <x:f>+Q257</x:f>
        <x:v>-0.600763061296918</x:v>
      </x:c>
      <x:c r="W285" s="632"/>
      <x:c r="X285" s="88" t="s">
        <x:v>213</x:v>
      </x:c>
      <x:c r="Z285" s="203"/>
      <x:c r="AA285" s="203"/>
      <x:c r="AB285" s="204"/>
      <x:c r="AC285" s="149"/>
      <x:c r="AG285" s="158"/>
      <x:c r="AH285" s="158"/>
      <x:c r="AI285" s="158"/>
      <x:c r="AJ285" s="158"/>
      <x:c r="AK285" s="158"/>
      <x:c r="AL285" s="158"/>
      <x:c r="AM285" s="158"/>
      <x:c r="AN285" s="158"/>
      <x:c r="AO285" s="158"/>
      <x:c r="AP285" s="158"/>
      <x:c r="AQ285" s="158"/>
      <x:c r="AR285" s="158"/>
    </x:row>
    <x:row r="286">
      <x:c r="C286" s="87"/>
      <x:c r="D286" s="87"/>
      <x:c r="Z286" s="150"/>
      <x:c r="AG286" s="158"/>
      <x:c r="AH286" s="158"/>
      <x:c r="AI286" s="158"/>
      <x:c r="AJ286" s="158"/>
      <x:c r="AK286" s="158"/>
      <x:c r="AL286" s="158"/>
      <x:c r="AM286" s="158"/>
      <x:c r="AN286" s="158"/>
      <x:c r="AO286" s="158"/>
      <x:c r="AP286" s="158"/>
      <x:c r="AQ286" s="158"/>
      <x:c r="AR286" s="158"/>
    </x:row>
    <x:row r="287">
      <x:c r="L287" s="64" t="s">
        <x:v>286</x:v>
      </x:c>
      <x:c r="M287" s="64" t="s">
        <x:v>114</x:v>
      </x:c>
      <x:c r="N287" s="631" t="n">
        <x:f>+X299</x:f>
        <x:v>0.7578234056484588</x:v>
      </x:c>
      <x:c r="O287" s="632"/>
      <x:c r="P287" s="88" t="s">
        <x:v>213</x:v>
      </x:c>
      <x:c r="AG287" s="158"/>
      <x:c r="AH287" s="158"/>
      <x:c r="AI287" s="158"/>
      <x:c r="AJ287" s="158"/>
      <x:c r="AK287" s="158"/>
      <x:c r="AL287" s="158"/>
      <x:c r="AM287" s="158"/>
      <x:c r="AN287" s="158"/>
      <x:c r="AO287" s="158"/>
      <x:c r="AP287" s="158"/>
      <x:c r="AQ287" s="158"/>
      <x:c r="AR287" s="158"/>
    </x:row>
    <x:row r="288">
      <x:c r="I288" s="64" t="s">
        <x:v>287</x:v>
      </x:c>
      <x:c r="J288" s="631" t="n">
        <x:f>+X304</x:f>
        <x:v>0.199236938703082</x:v>
      </x:c>
      <x:c r="K288" s="632"/>
      <x:c r="L288" s="88" t="s">
        <x:v>213</x:v>
      </x:c>
      <x:c r="M288" s="88"/>
      <x:c r="AG288" s="158"/>
      <x:c r="AH288" s="158"/>
      <x:c r="AI288" s="158"/>
      <x:c r="AJ288" s="158"/>
      <x:c r="AK288" s="158"/>
      <x:c r="AL288" s="158"/>
      <x:c r="AM288" s="158"/>
      <x:c r="AN288" s="158"/>
      <x:c r="AO288" s="158"/>
      <x:c r="AP288" s="158"/>
      <x:c r="AQ288" s="158"/>
      <x:c r="AR288" s="158"/>
    </x:row>
    <x:row r="289">
      <x:c r="C289" s="88" t="s">
        <x:v>288</x:v>
      </x:c>
      <x:c r="F289" s="631" t="n">
        <x:f>+Q255</x:f>
        <x:v>1.210685561296918</x:v>
      </x:c>
      <x:c r="G289" s="631"/>
      <x:c r="H289" s="88" t="s">
        <x:v>213</x:v>
      </x:c>
      <x:c r="AG289" s="158"/>
      <x:c r="AH289" s="158"/>
      <x:c r="AI289" s="158"/>
      <x:c r="AJ289" s="158"/>
      <x:c r="AK289" s="158"/>
      <x:c r="AL289" s="158"/>
      <x:c r="AM289" s="158"/>
      <x:c r="AN289" s="158"/>
      <x:c r="AO289" s="158"/>
      <x:c r="AP289" s="158"/>
      <x:c r="AQ289" s="158"/>
      <x:c r="AR289" s="158"/>
    </x:row>
    <x:row r="290">
      <x:c r="A290" s="92"/>
      <x:c r="B290" s="92"/>
      <x:c r="C290" s="92"/>
      <x:c r="D290" s="92"/>
      <x:c r="E290" s="92"/>
      <x:c r="F290" s="92"/>
      <x:c r="G290" s="92"/>
      <x:c r="H290" s="92"/>
      <x:c r="I290" s="92"/>
      <x:c r="J290" s="92"/>
      <x:c r="K290" s="92"/>
      <x:c r="L290" s="92"/>
      <x:c r="M290" s="92"/>
      <x:c r="N290" s="92"/>
      <x:c r="O290" s="92"/>
      <x:c r="P290" s="92"/>
      <x:c r="Q290" s="92"/>
      <x:c r="R290" s="92"/>
      <x:c r="S290" s="92"/>
      <x:c r="T290" s="92"/>
      <x:c r="U290" s="92"/>
      <x:c r="V290" s="92"/>
      <x:c r="W290" s="92"/>
      <x:c r="X290" s="92"/>
      <x:c r="Y290" s="92"/>
      <x:c r="Z290" s="92"/>
      <x:c r="AA290" s="92"/>
      <x:c r="AB290" s="92"/>
      <x:c r="AC290" s="92"/>
      <x:c r="AD290" s="92"/>
      <x:c r="AE290" s="92"/>
      <x:c r="AG290" s="158"/>
      <x:c r="AH290" s="158"/>
      <x:c r="AI290" s="158"/>
      <x:c r="AJ290" s="158"/>
      <x:c r="AK290" s="158"/>
      <x:c r="AL290" s="158"/>
      <x:c r="AM290" s="158"/>
      <x:c r="AN290" s="158"/>
      <x:c r="AO290" s="158"/>
      <x:c r="AP290" s="158"/>
      <x:c r="AQ290" s="158"/>
      <x:c r="AR290" s="158"/>
    </x:row>
    <x:row r="291" s="92" customFormat="1" ht="12">
      <x:c r="H291" s="92" t="s">
        <x:v>276</x:v>
      </x:c>
      <x:c r="I291" s="92" t="s">
        <x:v>114</x:v>
      </x:c>
      <x:c r="J291" s="186" t="s">
        <x:v>289</x:v>
      </x:c>
      <x:c r="K291" s="186" t="s">
        <x:v>290</x:v>
      </x:c>
      <x:c r="L291" s="186" t="s">
        <x:v>291</x:v>
      </x:c>
      <x:c r="M291" s="186" t="s">
        <x:v>290</x:v>
      </x:c>
      <x:c r="N291" s="186" t="s">
        <x:v>292</x:v>
      </x:c>
      <x:c r="P291" s="92" t="s">
        <x:v>276</x:v>
      </x:c>
      <x:c r="Q291" s="92" t="s">
        <x:v>114</x:v>
      </x:c>
      <x:c r="R291" s="642" t="n">
        <x:f>+O267</x:f>
        <x:v>524.9999999999999</x:v>
      </x:c>
      <x:c r="S291" s="643"/>
      <x:c r="T291" s="198" t="s">
        <x:v>290</x:v>
      </x:c>
      <x:c r="U291" s="642" t="n">
        <x:f>+O276</x:f>
        <x:v>2.34</x:v>
      </x:c>
      <x:c r="V291" s="643"/>
      <x:c r="W291" s="86" t="s">
        <x:v>290</x:v>
      </x:c>
      <x:c r="X291" s="642" t="n">
        <x:f>+L270</x:f>
        <x:v>0.195</x:v>
      </x:c>
      <x:c r="Y291" s="643"/>
      <x:c r="Z291" s="88"/>
      <x:c r="AA291" s="88"/>
      <x:c r="AB291" s="88"/>
      <x:c r="AC291" s="88"/>
      <x:c r="AF291" s="158"/>
      <x:c r="AG291" s="158"/>
      <x:c r="AH291" s="158"/>
      <x:c r="AI291" s="158"/>
      <x:c r="AJ291" s="158"/>
      <x:c r="AK291" s="158"/>
      <x:c r="AL291" s="158"/>
      <x:c r="AM291" s="158"/>
      <x:c r="AN291" s="158"/>
      <x:c r="AO291" s="158"/>
      <x:c r="AP291" s="158"/>
      <x:c r="AQ291" s="158"/>
      <x:c r="AR291" s="158"/>
      <x:c r="AS291" s="158"/>
      <x:c r="AT291" s="158"/>
      <x:c r="AU291" s="158"/>
      <x:c r="AV291" s="158"/>
      <x:c r="AW291" s="158"/>
    </x:row>
    <x:row r="292" s="92" customFormat="1" ht="12">
      <x:c r="K292" s="92" t="s">
        <x:v>11</x:v>
      </x:c>
      <x:c r="L292" s="92" t="s">
        <x:v>293</x:v>
      </x:c>
      <x:c r="R292" s="88"/>
      <x:c r="S292" s="88"/>
      <x:c r="T292" s="629" t="n">
        <x:f>+N283</x:f>
        <x:v>0.8999999999999999</x:v>
      </x:c>
      <x:c r="U292" s="630"/>
      <x:c r="V292" s="88" t="s">
        <x:v>211</x:v>
      </x:c>
      <x:c r="W292" s="629" t="n">
        <x:f>+M96</x:f>
        <x:v>1</x:v>
      </x:c>
      <x:c r="X292" s="629"/>
      <x:c r="Y292" s="88"/>
      <x:c r="Z292" s="88"/>
      <x:c r="AA292" s="88"/>
      <x:c r="AB292" s="88"/>
      <x:c r="AC292" s="88"/>
      <x:c r="AF292" s="158"/>
      <x:c r="AG292" s="158"/>
      <x:c r="AH292" s="158"/>
      <x:c r="AI292" s="158"/>
      <x:c r="AJ292" s="158"/>
      <x:c r="AK292" s="158"/>
      <x:c r="AL292" s="158"/>
      <x:c r="AM292" s="158"/>
      <x:c r="AN292" s="158"/>
      <x:c r="AO292" s="158"/>
      <x:c r="AP292" s="158"/>
      <x:c r="AQ292" s="158"/>
      <x:c r="AR292" s="158"/>
      <x:c r="AS292" s="158"/>
      <x:c r="AT292" s="158"/>
      <x:c r="AU292" s="158"/>
      <x:c r="AV292" s="158"/>
      <x:c r="AW292" s="158"/>
    </x:row>
    <x:row r="293" s="92" customFormat="1" ht="12">
      <x:c r="AF293" s="158"/>
      <x:c r="AG293" s="158"/>
      <x:c r="AH293" s="158"/>
      <x:c r="AI293" s="158"/>
      <x:c r="AJ293" s="158"/>
      <x:c r="AK293" s="158"/>
      <x:c r="AL293" s="158"/>
      <x:c r="AM293" s="158"/>
      <x:c r="AN293" s="158"/>
      <x:c r="AO293" s="158"/>
      <x:c r="AP293" s="158"/>
      <x:c r="AQ293" s="158"/>
      <x:c r="AR293" s="158"/>
      <x:c r="AS293" s="158"/>
      <x:c r="AT293" s="158"/>
      <x:c r="AU293" s="158"/>
      <x:c r="AV293" s="158"/>
      <x:c r="AW293" s="158"/>
    </x:row>
    <x:row r="294" s="92" customFormat="1" ht="15">
      <x:c r="H294" s="92" t="s">
        <x:v>276</x:v>
      </x:c>
      <x:c r="I294" s="92" t="s">
        <x:v>114</x:v>
      </x:c>
      <x:c r="J294" s="428" t="n">
        <x:f>(R291+U291+X291)/(T292*W292)</x:f>
        <x:v>586.15</x:v>
      </x:c>
      <x:c r="K294" s="428"/>
      <x:c r="L294" s="428"/>
      <x:c r="M294" s="428"/>
      <x:c r="N294" s="92" t="s">
        <x:v>279</x:v>
      </x:c>
      <x:c r="P294" s="429" t="s">
        <x:v>115</x:v>
      </x:c>
      <x:c r="Q294" s="429"/>
      <x:c r="R294" s="532" t="n">
        <x:f>J294/10000</x:f>
        <x:v>0.058615</x:v>
      </x:c>
      <x:c r="S294" s="532"/>
      <x:c r="T294" s="532"/>
      <x:c r="U294" s="92" t="s">
        <x:v>213</x:v>
      </x:c>
      <x:c r="AF294" s="158"/>
      <x:c r="AG294" s="158"/>
      <x:c r="AH294" s="158"/>
      <x:c r="AI294" s="158"/>
      <x:c r="AJ294" s="158"/>
      <x:c r="AK294" s="158"/>
      <x:c r="AL294" s="158"/>
      <x:c r="AM294" s="158"/>
      <x:c r="AN294" s="158"/>
      <x:c r="AO294" s="158"/>
      <x:c r="AP294" s="158"/>
      <x:c r="AQ294" s="158"/>
      <x:c r="AR294" s="158"/>
      <x:c r="AS294" s="158"/>
      <x:c r="AT294" s="158"/>
      <x:c r="AU294" s="158"/>
      <x:c r="AV294" s="158"/>
      <x:c r="AW294" s="158"/>
    </x:row>
    <x:row r="295" s="92" customFormat="1" ht="12">
      <x:c r="AF295" s="158"/>
      <x:c r="AG295" s="158"/>
      <x:c r="AH295" s="158"/>
      <x:c r="AI295" s="158"/>
      <x:c r="AJ295" s="158"/>
      <x:c r="AK295" s="158"/>
      <x:c r="AL295" s="158"/>
      <x:c r="AM295" s="158"/>
      <x:c r="AN295" s="158"/>
      <x:c r="AO295" s="158"/>
      <x:c r="AP295" s="158"/>
      <x:c r="AQ295" s="158"/>
      <x:c r="AR295" s="158"/>
      <x:c r="AS295" s="158"/>
      <x:c r="AT295" s="158"/>
      <x:c r="AU295" s="158"/>
      <x:c r="AV295" s="158"/>
      <x:c r="AW295" s="158"/>
    </x:row>
    <x:row r="296" s="92" customFormat="1" ht="12.75" customHeight="1">
      <x:c r="I296" s="603" t="n">
        <x:f>+N283</x:f>
        <x:v>0.8999999999999999</x:v>
      </x:c>
      <x:c r="J296" s="541"/>
      <x:c r="K296" s="498" t="s">
        <x:v>114</x:v>
      </x:c>
      <x:c r="L296" s="603" t="n">
        <x:f>+F283+I283+N283</x:f>
        <x:v>1.2</x:v>
      </x:c>
      <x:c r="M296" s="541"/>
      <x:c r="P296" s="92" t="s">
        <x:v>211</x:v>
      </x:c>
      <x:c r="Q296" s="92" t="s">
        <x:v>114</x:v>
      </x:c>
      <x:c r="R296" s="498" t="n">
        <x:f>(I296*L297)/L296</x:f>
        <x:v>1.3585864669453769</x:v>
      </x:c>
      <x:c r="S296" s="498"/>
      <x:c r="T296" s="429" t="s">
        <x:v>115</x:v>
      </x:c>
      <x:c r="U296" s="429"/>
      <x:c r="V296" s="92" t="s">
        <x:v>294</x:v>
      </x:c>
      <x:c r="W296" s="92" t="s">
        <x:v>114</x:v>
      </x:c>
      <x:c r="X296" s="532" t="n">
        <x:f>+V285</x:f>
        <x:v>-0.600763061296918</x:v>
      </x:c>
      <x:c r="Y296" s="532"/>
      <x:c r="Z296" s="92" t="s">
        <x:v>290</x:v>
      </x:c>
      <x:c r="AA296" s="92" t="s">
        <x:v>211</x:v>
      </x:c>
      <x:c r="AF296" s="158"/>
      <x:c r="AG296" s="158"/>
      <x:c r="AH296" s="158"/>
      <x:c r="AI296" s="158"/>
      <x:c r="AJ296" s="158"/>
      <x:c r="AK296" s="158"/>
      <x:c r="AL296" s="158"/>
      <x:c r="AM296" s="158"/>
      <x:c r="AN296" s="158"/>
      <x:c r="AO296" s="158"/>
      <x:c r="AP296" s="158"/>
      <x:c r="AQ296" s="158"/>
      <x:c r="AR296" s="158"/>
      <x:c r="AS296" s="158"/>
      <x:c r="AT296" s="158"/>
      <x:c r="AU296" s="158"/>
      <x:c r="AV296" s="158"/>
      <x:c r="AW296" s="158"/>
    </x:row>
    <x:row r="297" s="92" customFormat="1" ht="12">
      <x:c r="I297" s="498" t="s">
        <x:v>211</x:v>
      </x:c>
      <x:c r="J297" s="498"/>
      <x:c r="K297" s="498"/>
      <x:c r="L297" s="532" t="n">
        <x:f>F289-V285</x:f>
        <x:v>1.811448622593836</x:v>
      </x:c>
      <x:c r="M297" s="532"/>
      <x:c r="AF297" s="158"/>
      <x:c r="AG297" s="158"/>
      <x:c r="AH297" s="158"/>
      <x:c r="AI297" s="158"/>
      <x:c r="AJ297" s="158"/>
      <x:c r="AK297" s="158"/>
      <x:c r="AL297" s="158"/>
      <x:c r="AM297" s="158"/>
      <x:c r="AN297" s="158"/>
      <x:c r="AO297" s="158"/>
      <x:c r="AP297" s="158"/>
      <x:c r="AQ297" s="158"/>
      <x:c r="AR297" s="158"/>
      <x:c r="AS297" s="158"/>
      <x:c r="AT297" s="158"/>
      <x:c r="AU297" s="158"/>
      <x:c r="AV297" s="158"/>
      <x:c r="AW297" s="158"/>
    </x:row>
    <x:row r="298" s="92" customFormat="1" ht="12">
      <x:c r="V298" s="92" t="s">
        <x:v>294</x:v>
      </x:c>
      <x:c r="W298" s="92" t="s">
        <x:v>114</x:v>
      </x:c>
      <x:c r="X298" s="532" t="n">
        <x:f>+X296</x:f>
        <x:v>-0.600763061296918</x:v>
      </x:c>
      <x:c r="Y298" s="498"/>
      <x:c r="Z298" s="92" t="s">
        <x:v>290</x:v>
      </x:c>
      <x:c r="AA298" s="498" t="n">
        <x:f>+R296</x:f>
        <x:v>1.3585864669453769</x:v>
      </x:c>
      <x:c r="AB298" s="498"/>
      <x:c r="AF298" s="158"/>
      <x:c r="AG298" s="158"/>
      <x:c r="AH298" s="158"/>
      <x:c r="AI298" s="158"/>
      <x:c r="AJ298" s="158"/>
      <x:c r="AK298" s="158"/>
      <x:c r="AL298" s="158"/>
      <x:c r="AM298" s="158"/>
      <x:c r="AN298" s="158"/>
      <x:c r="AO298" s="158"/>
      <x:c r="AP298" s="158"/>
      <x:c r="AQ298" s="158"/>
      <x:c r="AR298" s="158"/>
      <x:c r="AS298" s="158"/>
      <x:c r="AT298" s="158"/>
      <x:c r="AU298" s="158"/>
      <x:c r="AV298" s="158"/>
      <x:c r="AW298" s="158"/>
    </x:row>
    <x:row r="299" s="92" customFormat="1" ht="12">
      <x:c r="V299" s="92" t="s">
        <x:v>294</x:v>
      </x:c>
      <x:c r="W299" s="92" t="s">
        <x:v>114</x:v>
      </x:c>
      <x:c r="X299" s="532" t="n">
        <x:f>X298+AA298</x:f>
        <x:v>0.7578234056484588</x:v>
      </x:c>
      <x:c r="Y299" s="498"/>
      <x:c r="Z299" s="92" t="s">
        <x:v>213</x:v>
      </x:c>
      <x:c r="AF299" s="158"/>
      <x:c r="AG299" s="158"/>
      <x:c r="AH299" s="158"/>
      <x:c r="AI299" s="158"/>
      <x:c r="AJ299" s="158"/>
      <x:c r="AK299" s="158"/>
      <x:c r="AL299" s="158"/>
      <x:c r="AM299" s="158"/>
      <x:c r="AN299" s="158"/>
      <x:c r="AO299" s="158"/>
      <x:c r="AP299" s="158"/>
      <x:c r="AQ299" s="158"/>
      <x:c r="AR299" s="158"/>
      <x:c r="AS299" s="158"/>
      <x:c r="AT299" s="158"/>
      <x:c r="AU299" s="158"/>
      <x:c r="AV299" s="158"/>
      <x:c r="AW299" s="158"/>
    </x:row>
    <x:row r="300" s="92" customFormat="1" ht="12">
      <x:c r="X300" s="167"/>
      <x:c r="Y300" s="151"/>
      <x:c r="AF300" s="158"/>
      <x:c r="AG300" s="158"/>
      <x:c r="AH300" s="158"/>
      <x:c r="AI300" s="158"/>
      <x:c r="AJ300" s="158"/>
      <x:c r="AK300" s="158"/>
      <x:c r="AL300" s="158"/>
      <x:c r="AM300" s="158"/>
      <x:c r="AN300" s="158"/>
      <x:c r="AO300" s="158"/>
      <x:c r="AP300" s="158"/>
      <x:c r="AQ300" s="158"/>
      <x:c r="AR300" s="158"/>
      <x:c r="AS300" s="158"/>
      <x:c r="AT300" s="158"/>
      <x:c r="AU300" s="158"/>
      <x:c r="AV300" s="158"/>
      <x:c r="AW300" s="158"/>
    </x:row>
    <x:row r="301" s="92" customFormat="1">
      <x:c r="I301" s="603" t="n">
        <x:f>+I296</x:f>
        <x:v>0.8999999999999999</x:v>
      </x:c>
      <x:c r="J301" s="541"/>
      <x:c r="K301" s="175" t="s">
        <x:v>290</x:v>
      </x:c>
      <x:c r="L301" s="603" t="n">
        <x:f>+I283</x:f>
        <x:v>0.3</x:v>
      </x:c>
      <x:c r="M301" s="541"/>
      <x:c r="N301" s="430" t="s">
        <x:v>114</x:v>
      </x:c>
      <x:c r="O301" s="430"/>
      <x:c r="P301" s="603" t="n">
        <x:f>+L296</x:f>
        <x:v>1.2</x:v>
      </x:c>
      <x:c r="Q301" s="541"/>
      <x:c r="S301" s="92" t="s">
        <x:v>295</x:v>
      </x:c>
      <x:c r="T301" s="92" t="s">
        <x:v>114</x:v>
      </x:c>
      <x:c r="U301" s="498" t="n">
        <x:f>(I301+L301)/P301-0.2</x:f>
        <x:v>0.8</x:v>
      </x:c>
      <x:c r="V301" s="498"/>
      <x:c r="AF301" s="158"/>
      <x:c r="AG301" s="63"/>
      <x:c r="AH301" s="63"/>
      <x:c r="AI301" s="63"/>
      <x:c r="AJ301" s="63"/>
      <x:c r="AK301" s="63"/>
      <x:c r="AL301" s="63"/>
      <x:c r="AM301" s="63"/>
      <x:c r="AN301" s="63"/>
      <x:c r="AO301" s="63"/>
      <x:c r="AP301" s="63"/>
      <x:c r="AQ301" s="63"/>
      <x:c r="AR301" s="63"/>
      <x:c r="AS301" s="158"/>
      <x:c r="AT301" s="158"/>
      <x:c r="AU301" s="158"/>
      <x:c r="AV301" s="158"/>
      <x:c r="AW301" s="158"/>
    </x:row>
    <x:row r="302" s="92" customFormat="1">
      <x:c r="J302" s="498" t="s">
        <x:v>295</x:v>
      </x:c>
      <x:c r="K302" s="498"/>
      <x:c r="L302" s="498"/>
      <x:c r="N302" s="430"/>
      <x:c r="O302" s="430"/>
      <x:c r="P302" s="532" t="n">
        <x:f>+L297</x:f>
        <x:v>1.811448622593836</x:v>
      </x:c>
      <x:c r="Q302" s="498"/>
      <x:c r="V302" s="92" t="s">
        <x:v>296</x:v>
      </x:c>
      <x:c r="W302" s="92" t="s">
        <x:v>114</x:v>
      </x:c>
      <x:c r="X302" s="532" t="n">
        <x:f>+V285</x:f>
        <x:v>-0.600763061296918</x:v>
      </x:c>
      <x:c r="Y302" s="498"/>
      <x:c r="Z302" s="92" t="s">
        <x:v>290</x:v>
      </x:c>
      <x:c r="AA302" s="92" t="s">
        <x:v>295</x:v>
      </x:c>
      <x:c r="AF302" s="158"/>
      <x:c r="AG302" s="63"/>
      <x:c r="AH302" s="63"/>
      <x:c r="AI302" s="63"/>
      <x:c r="AJ302" s="63"/>
      <x:c r="AK302" s="63"/>
      <x:c r="AL302" s="63"/>
      <x:c r="AM302" s="63"/>
      <x:c r="AN302" s="63"/>
      <x:c r="AO302" s="63"/>
      <x:c r="AP302" s="63"/>
      <x:c r="AQ302" s="63"/>
      <x:c r="AR302" s="63"/>
      <x:c r="AS302" s="158"/>
      <x:c r="AT302" s="158"/>
      <x:c r="AU302" s="158"/>
      <x:c r="AV302" s="158"/>
      <x:c r="AW302" s="158"/>
    </x:row>
    <x:row r="303" s="92" customFormat="1">
      <x:c r="V303" s="92" t="s">
        <x:v>296</x:v>
      </x:c>
      <x:c r="W303" s="92" t="s">
        <x:v>114</x:v>
      </x:c>
      <x:c r="X303" s="532" t="n">
        <x:f>+X302</x:f>
        <x:v>-0.600763061296918</x:v>
      </x:c>
      <x:c r="Y303" s="498"/>
      <x:c r="Z303" s="92" t="s">
        <x:v>290</x:v>
      </x:c>
      <x:c r="AA303" s="498" t="n">
        <x:f>+U301</x:f>
        <x:v>0.8</x:v>
      </x:c>
      <x:c r="AB303" s="498"/>
      <x:c r="AF303" s="158"/>
      <x:c r="AG303" s="63"/>
      <x:c r="AH303" s="63"/>
      <x:c r="AI303" s="63"/>
      <x:c r="AJ303" s="63"/>
      <x:c r="AK303" s="63"/>
      <x:c r="AL303" s="63"/>
      <x:c r="AM303" s="63"/>
      <x:c r="AN303" s="63"/>
      <x:c r="AO303" s="63"/>
      <x:c r="AP303" s="63"/>
      <x:c r="AQ303" s="63"/>
      <x:c r="AR303" s="63"/>
      <x:c r="AS303" s="158"/>
      <x:c r="AT303" s="158"/>
      <x:c r="AU303" s="158"/>
      <x:c r="AV303" s="158"/>
      <x:c r="AW303" s="158"/>
    </x:row>
    <x:row r="304" s="92" customFormat="1">
      <x:c r="V304" s="92" t="s">
        <x:v>296</x:v>
      </x:c>
      <x:c r="W304" s="92" t="s">
        <x:v>114</x:v>
      </x:c>
      <x:c r="X304" s="532" t="n">
        <x:f>X303+AA303</x:f>
        <x:v>0.199236938703082</x:v>
      </x:c>
      <x:c r="Y304" s="498"/>
      <x:c r="Z304" s="92" t="s">
        <x:v>213</x:v>
      </x:c>
      <x:c r="AF304" s="158"/>
      <x:c r="AG304" s="63"/>
      <x:c r="AH304" s="63"/>
      <x:c r="AI304" s="63"/>
      <x:c r="AJ304" s="63"/>
      <x:c r="AK304" s="63"/>
      <x:c r="AL304" s="63"/>
      <x:c r="AM304" s="63"/>
      <x:c r="AN304" s="63"/>
      <x:c r="AO304" s="63"/>
      <x:c r="AP304" s="63"/>
      <x:c r="AQ304" s="63"/>
      <x:c r="AR304" s="63"/>
      <x:c r="AS304" s="158"/>
      <x:c r="AT304" s="158"/>
      <x:c r="AU304" s="158"/>
      <x:c r="AV304" s="158"/>
      <x:c r="AW304" s="158"/>
    </x:row>
    <x:row r="305" s="92" customFormat="1">
      <x:c r="A305" s="92" t="s">
        <x:v>297</x:v>
      </x:c>
      <x:c r="B305" s="219" t="s">
        <x:v>298</x:v>
      </x:c>
      <x:c r="AF305" s="158"/>
      <x:c r="AG305" s="63"/>
      <x:c r="AH305" s="63"/>
      <x:c r="AI305" s="63"/>
      <x:c r="AJ305" s="63"/>
      <x:c r="AK305" s="63"/>
      <x:c r="AL305" s="63"/>
      <x:c r="AM305" s="63"/>
      <x:c r="AN305" s="63"/>
      <x:c r="AO305" s="63"/>
      <x:c r="AP305" s="63"/>
      <x:c r="AQ305" s="63"/>
      <x:c r="AR305" s="63"/>
      <x:c r="AS305" s="158"/>
      <x:c r="AT305" s="158"/>
      <x:c r="AU305" s="158"/>
      <x:c r="AV305" s="158"/>
      <x:c r="AW305" s="158"/>
    </x:row>
    <x:row r="306" s="92" customFormat="1">
      <x:c r="AF306" s="158"/>
      <x:c r="AG306" s="63"/>
      <x:c r="AH306" s="63"/>
      <x:c r="AI306" s="63"/>
      <x:c r="AJ306" s="63"/>
      <x:c r="AK306" s="63"/>
      <x:c r="AL306" s="63"/>
      <x:c r="AM306" s="63"/>
      <x:c r="AN306" s="63"/>
      <x:c r="AO306" s="63"/>
      <x:c r="AP306" s="63"/>
      <x:c r="AQ306" s="63"/>
      <x:c r="AR306" s="63"/>
      <x:c r="AS306" s="158"/>
      <x:c r="AT306" s="158"/>
      <x:c r="AU306" s="158"/>
      <x:c r="AV306" s="158"/>
      <x:c r="AW306" s="158"/>
    </x:row>
    <x:row r="307" s="92" customFormat="1">
      <x:c r="C307" s="238" t="s">
        <x:v>299</x:v>
      </x:c>
      <x:c r="E307" s="238" t="s">
        <x:v>300</x:v>
      </x:c>
      <x:c r="AF307" s="158"/>
      <x:c r="AG307" s="63"/>
      <x:c r="AH307" s="63"/>
      <x:c r="AI307" s="63"/>
      <x:c r="AJ307" s="63"/>
      <x:c r="AK307" s="63"/>
      <x:c r="AL307" s="63"/>
      <x:c r="AM307" s="63"/>
      <x:c r="AN307" s="63"/>
      <x:c r="AO307" s="63"/>
      <x:c r="AP307" s="63"/>
      <x:c r="AQ307" s="63"/>
      <x:c r="AR307" s="63"/>
      <x:c r="AS307" s="158"/>
      <x:c r="AT307" s="158"/>
      <x:c r="AU307" s="158"/>
      <x:c r="AV307" s="158"/>
      <x:c r="AW307" s="158"/>
    </x:row>
    <x:row r="308" s="92" customFormat="1">
      <x:c r="K308" s="532" t="n">
        <x:f>+M96</x:f>
        <x:v>1</x:v>
      </x:c>
      <x:c r="L308" s="498"/>
      <x:c r="M308" s="92" t="s">
        <x:v>22</x:v>
      </x:c>
      <x:c r="AF308" s="158"/>
      <x:c r="AG308" s="63"/>
      <x:c r="AH308" s="63"/>
      <x:c r="AI308" s="63"/>
      <x:c r="AJ308" s="63"/>
      <x:c r="AK308" s="63"/>
      <x:c r="AL308" s="63"/>
      <x:c r="AM308" s="63"/>
      <x:c r="AN308" s="63"/>
      <x:c r="AO308" s="63"/>
      <x:c r="AP308" s="63"/>
      <x:c r="AQ308" s="63"/>
      <x:c r="AR308" s="63"/>
      <x:c r="AS308" s="158"/>
      <x:c r="AT308" s="158"/>
      <x:c r="AU308" s="158"/>
      <x:c r="AV308" s="158"/>
      <x:c r="AW308" s="158"/>
    </x:row>
    <x:row r="309" s="92" customFormat="1" ht="12">
      <x:c r="T309" s="92" t="s">
        <x:v>301</x:v>
      </x:c>
      <x:c r="AF309" s="158"/>
      <x:c r="AG309" s="158"/>
      <x:c r="AH309" s="158"/>
      <x:c r="AI309" s="158"/>
      <x:c r="AJ309" s="158"/>
      <x:c r="AK309" s="158"/>
      <x:c r="AL309" s="158"/>
      <x:c r="AM309" s="158"/>
      <x:c r="AN309" s="158"/>
      <x:c r="AO309" s="158"/>
      <x:c r="AP309" s="158"/>
      <x:c r="AQ309" s="158"/>
      <x:c r="AR309" s="158"/>
      <x:c r="AS309" s="158"/>
      <x:c r="AT309" s="158"/>
      <x:c r="AU309" s="158"/>
      <x:c r="AV309" s="158"/>
      <x:c r="AW309" s="158"/>
    </x:row>
    <x:row r="310" s="92" customFormat="1" ht="12">
      <x:c r="D310" s="187"/>
      <x:c r="E310" s="186"/>
      <x:c r="F310" s="186"/>
      <x:c r="G310" s="186"/>
      <x:c r="I310" s="186"/>
      <x:c r="J310" s="186"/>
      <x:c r="O310" s="92" t="s">
        <x:v>302</x:v>
      </x:c>
      <x:c r="AF310" s="158"/>
      <x:c r="AG310" s="158"/>
      <x:c r="AH310" s="158"/>
      <x:c r="AI310" s="158"/>
      <x:c r="AJ310" s="158"/>
      <x:c r="AK310" s="158"/>
      <x:c r="AL310" s="158"/>
      <x:c r="AM310" s="158"/>
      <x:c r="AN310" s="158"/>
      <x:c r="AO310" s="158"/>
      <x:c r="AP310" s="158"/>
      <x:c r="AQ310" s="158"/>
      <x:c r="AR310" s="158"/>
      <x:c r="AS310" s="158"/>
      <x:c r="AT310" s="158"/>
      <x:c r="AU310" s="158"/>
      <x:c r="AV310" s="158"/>
      <x:c r="AW310" s="158"/>
    </x:row>
    <x:row r="311" s="92" customFormat="1" ht="12">
      <x:c r="D311" s="188"/>
      <x:c r="I311" s="235"/>
      <x:c r="N311" s="191"/>
      <x:c r="O311" s="94"/>
      <x:c r="P311" s="94"/>
      <x:c r="Q311" s="192"/>
      <x:c r="V311" s="191"/>
      <x:c r="AF311" s="158"/>
      <x:c r="AG311" s="158"/>
      <x:c r="AH311" s="158"/>
      <x:c r="AI311" s="158"/>
      <x:c r="AJ311" s="158"/>
      <x:c r="AK311" s="158"/>
      <x:c r="AL311" s="158"/>
      <x:c r="AM311" s="158"/>
      <x:c r="AN311" s="158"/>
      <x:c r="AO311" s="158"/>
      <x:c r="AP311" s="158"/>
      <x:c r="AQ311" s="158"/>
      <x:c r="AR311" s="158"/>
      <x:c r="AS311" s="158"/>
      <x:c r="AT311" s="158"/>
      <x:c r="AU311" s="158"/>
      <x:c r="AV311" s="158"/>
      <x:c r="AW311" s="158"/>
    </x:row>
    <x:row r="312" s="92" customFormat="1" ht="12">
      <x:c r="D312" s="188"/>
      <x:c r="I312" s="179"/>
      <x:c r="N312" s="191"/>
      <x:c r="O312" s="94"/>
      <x:c r="P312" s="94"/>
      <x:c r="Q312" s="192"/>
      <x:c r="V312" s="191"/>
      <x:c r="AF312" s="158"/>
      <x:c r="AG312" s="158"/>
      <x:c r="AH312" s="158"/>
      <x:c r="AI312" s="158"/>
      <x:c r="AJ312" s="158"/>
      <x:c r="AK312" s="158"/>
      <x:c r="AL312" s="158"/>
      <x:c r="AM312" s="158"/>
      <x:c r="AN312" s="158"/>
      <x:c r="AO312" s="158"/>
      <x:c r="AP312" s="158"/>
      <x:c r="AQ312" s="158"/>
      <x:c r="AR312" s="158"/>
      <x:c r="AS312" s="158"/>
      <x:c r="AT312" s="158"/>
      <x:c r="AU312" s="158"/>
      <x:c r="AV312" s="158"/>
      <x:c r="AW312" s="158"/>
    </x:row>
    <x:row r="313" s="92" customFormat="1" ht="12">
      <x:c r="D313" s="188"/>
      <x:c r="I313" s="179"/>
      <x:c r="N313" s="191"/>
      <x:c r="O313" s="94"/>
      <x:c r="P313" s="94"/>
      <x:c r="Q313" s="192"/>
      <x:c r="V313" s="191"/>
      <x:c r="AF313" s="158"/>
      <x:c r="AG313" s="158"/>
      <x:c r="AH313" s="158"/>
      <x:c r="AI313" s="158"/>
      <x:c r="AJ313" s="158"/>
      <x:c r="AK313" s="158"/>
      <x:c r="AL313" s="158"/>
      <x:c r="AM313" s="158"/>
      <x:c r="AN313" s="158"/>
      <x:c r="AO313" s="158"/>
      <x:c r="AP313" s="158"/>
      <x:c r="AQ313" s="158"/>
      <x:c r="AR313" s="158"/>
      <x:c r="AS313" s="158"/>
      <x:c r="AT313" s="158"/>
      <x:c r="AU313" s="158"/>
      <x:c r="AV313" s="158"/>
      <x:c r="AW313" s="158"/>
    </x:row>
    <x:row r="314" s="92" customFormat="1" ht="12">
      <x:c r="D314" s="188"/>
      <x:c r="I314" s="179"/>
      <x:c r="N314" s="191"/>
      <x:c r="O314" s="94"/>
      <x:c r="P314" s="94"/>
      <x:c r="Q314" s="192"/>
      <x:c r="V314" s="191"/>
      <x:c r="AF314" s="158"/>
      <x:c r="AG314" s="158"/>
      <x:c r="AH314" s="158"/>
      <x:c r="AI314" s="158"/>
      <x:c r="AJ314" s="158"/>
      <x:c r="AK314" s="158"/>
      <x:c r="AL314" s="158"/>
      <x:c r="AM314" s="158"/>
      <x:c r="AN314" s="158"/>
      <x:c r="AO314" s="158"/>
      <x:c r="AP314" s="158"/>
      <x:c r="AQ314" s="158"/>
      <x:c r="AR314" s="158"/>
      <x:c r="AS314" s="158"/>
      <x:c r="AT314" s="158"/>
      <x:c r="AU314" s="158"/>
      <x:c r="AV314" s="158"/>
      <x:c r="AW314" s="158"/>
    </x:row>
    <x:row r="315" s="92" customFormat="1" ht="12">
      <x:c r="D315" s="188"/>
      <x:c r="I315" s="179"/>
      <x:c r="N315" s="191"/>
      <x:c r="O315" s="94"/>
      <x:c r="P315" s="94"/>
      <x:c r="Q315" s="192"/>
      <x:c r="V315" s="191"/>
      <x:c r="AF315" s="158"/>
      <x:c r="AG315" s="158"/>
      <x:c r="AH315" s="158"/>
      <x:c r="AI315" s="158"/>
      <x:c r="AJ315" s="158"/>
      <x:c r="AK315" s="158"/>
      <x:c r="AL315" s="158"/>
      <x:c r="AM315" s="158"/>
      <x:c r="AN315" s="158"/>
      <x:c r="AO315" s="158"/>
      <x:c r="AP315" s="158"/>
      <x:c r="AQ315" s="158"/>
      <x:c r="AR315" s="158"/>
      <x:c r="AS315" s="158"/>
      <x:c r="AT315" s="158"/>
      <x:c r="AU315" s="158"/>
      <x:c r="AV315" s="158"/>
      <x:c r="AW315" s="158"/>
    </x:row>
    <x:row r="316" s="92" customFormat="1" ht="12">
      <x:c r="D316" s="188"/>
      <x:c r="I316" s="179"/>
      <x:c r="N316" s="191"/>
      <x:c r="O316" s="94"/>
      <x:c r="P316" s="94"/>
      <x:c r="Q316" s="192"/>
      <x:c r="V316" s="191"/>
      <x:c r="AF316" s="158"/>
      <x:c r="AG316" s="158"/>
      <x:c r="AH316" s="158"/>
      <x:c r="AI316" s="158"/>
      <x:c r="AJ316" s="158"/>
      <x:c r="AK316" s="158"/>
      <x:c r="AL316" s="158"/>
      <x:c r="AM316" s="158"/>
      <x:c r="AN316" s="158"/>
      <x:c r="AO316" s="158"/>
      <x:c r="AP316" s="158"/>
      <x:c r="AQ316" s="158"/>
      <x:c r="AR316" s="158"/>
      <x:c r="AS316" s="158"/>
      <x:c r="AT316" s="158"/>
      <x:c r="AU316" s="158"/>
      <x:c r="AV316" s="158"/>
      <x:c r="AW316" s="158"/>
    </x:row>
    <x:row r="317" s="92" customFormat="1" ht="12">
      <x:c r="D317" s="188"/>
      <x:c r="I317" s="179"/>
      <x:c r="N317" s="191"/>
      <x:c r="O317" s="94"/>
      <x:c r="P317" s="94"/>
      <x:c r="Q317" s="192"/>
      <x:c r="R317" s="628" t="s">
        <x:v>191</x:v>
      </x:c>
      <x:c r="S317" s="498"/>
      <x:c r="V317" s="191"/>
      <x:c r="AF317" s="158"/>
      <x:c r="AG317" s="158"/>
      <x:c r="AH317" s="158"/>
      <x:c r="AI317" s="158"/>
      <x:c r="AJ317" s="158"/>
      <x:c r="AK317" s="158"/>
      <x:c r="AL317" s="158"/>
      <x:c r="AM317" s="158"/>
      <x:c r="AN317" s="158"/>
      <x:c r="AO317" s="158"/>
      <x:c r="AP317" s="158"/>
      <x:c r="AQ317" s="158"/>
      <x:c r="AR317" s="158"/>
      <x:c r="AS317" s="158"/>
      <x:c r="AT317" s="158"/>
      <x:c r="AU317" s="158"/>
      <x:c r="AV317" s="158"/>
      <x:c r="AW317" s="158"/>
    </x:row>
    <x:row r="318" s="92" customFormat="1" ht="12">
      <x:c r="D318" s="188"/>
      <x:c r="I318" s="179"/>
      <x:c r="N318" s="191"/>
      <x:c r="O318" s="94"/>
      <x:c r="P318" s="94"/>
      <x:c r="Q318" s="192"/>
      <x:c r="T318" s="179"/>
      <x:c r="U318" s="94"/>
      <x:c r="V318" s="191"/>
      <x:c r="AF318" s="158"/>
      <x:c r="AG318" s="158"/>
      <x:c r="AH318" s="158"/>
      <x:c r="AI318" s="158"/>
      <x:c r="AJ318" s="158"/>
      <x:c r="AK318" s="158"/>
      <x:c r="AL318" s="158"/>
      <x:c r="AM318" s="158"/>
      <x:c r="AN318" s="158"/>
      <x:c r="AO318" s="158"/>
      <x:c r="AP318" s="158"/>
      <x:c r="AQ318" s="158"/>
      <x:c r="AR318" s="158"/>
      <x:c r="AS318" s="158"/>
      <x:c r="AT318" s="158"/>
      <x:c r="AU318" s="158"/>
      <x:c r="AV318" s="158"/>
      <x:c r="AW318" s="158"/>
    </x:row>
    <x:row r="319" s="92" customFormat="1" ht="12">
      <x:c r="C319" s="532" t="n">
        <x:f>+E77</x:f>
        <x:v>2.9</x:v>
      </x:c>
      <x:c r="D319" s="494"/>
      <x:c r="I319" s="179"/>
      <x:c r="N319" s="191"/>
      <x:c r="O319" s="94"/>
      <x:c r="P319" s="94"/>
      <x:c r="Q319" s="192"/>
      <x:c r="T319" s="179"/>
      <x:c r="U319" s="94"/>
      <x:c r="V319" s="191"/>
      <x:c r="AF319" s="158"/>
      <x:c r="AG319" s="158"/>
      <x:c r="AH319" s="158"/>
      <x:c r="AI319" s="158"/>
      <x:c r="AJ319" s="158"/>
      <x:c r="AK319" s="158"/>
      <x:c r="AL319" s="158"/>
      <x:c r="AM319" s="158"/>
      <x:c r="AN319" s="158"/>
      <x:c r="AO319" s="158"/>
      <x:c r="AP319" s="158"/>
      <x:c r="AQ319" s="158"/>
      <x:c r="AR319" s="158"/>
      <x:c r="AS319" s="158"/>
      <x:c r="AT319" s="158"/>
      <x:c r="AU319" s="158"/>
      <x:c r="AV319" s="158"/>
      <x:c r="AW319" s="158"/>
    </x:row>
    <x:row r="320" s="92" customFormat="1" ht="12">
      <x:c r="D320" s="188"/>
      <x:c r="I320" s="179"/>
      <x:c r="N320" s="191"/>
      <x:c r="O320" s="94"/>
      <x:c r="P320" s="94"/>
      <x:c r="Q320" s="192"/>
      <x:c r="T320" s="179"/>
      <x:c r="U320" s="94"/>
      <x:c r="V320" s="191"/>
      <x:c r="AF320" s="158"/>
      <x:c r="AG320" s="158"/>
      <x:c r="AH320" s="158"/>
      <x:c r="AI320" s="158"/>
      <x:c r="AJ320" s="158"/>
      <x:c r="AK320" s="158"/>
      <x:c r="AL320" s="158"/>
      <x:c r="AM320" s="158"/>
      <x:c r="AN320" s="158"/>
      <x:c r="AO320" s="158"/>
      <x:c r="AP320" s="158"/>
      <x:c r="AQ320" s="158"/>
      <x:c r="AR320" s="158"/>
      <x:c r="AS320" s="158"/>
      <x:c r="AT320" s="158"/>
      <x:c r="AU320" s="158"/>
      <x:c r="AV320" s="158"/>
      <x:c r="AW320" s="158"/>
    </x:row>
    <x:row r="321" s="92" customFormat="1" ht="12">
      <x:c r="D321" s="188"/>
      <x:c r="I321" s="179"/>
      <x:c r="N321" s="191"/>
      <x:c r="O321" s="94"/>
      <x:c r="P321" s="94"/>
      <x:c r="Q321" s="192"/>
      <x:c r="T321" s="179"/>
      <x:c r="U321" s="94"/>
      <x:c r="V321" s="191"/>
      <x:c r="AF321" s="158"/>
      <x:c r="AG321" s="158"/>
      <x:c r="AH321" s="158"/>
      <x:c r="AI321" s="158"/>
      <x:c r="AJ321" s="158"/>
      <x:c r="AK321" s="158"/>
      <x:c r="AL321" s="158"/>
      <x:c r="AM321" s="158"/>
      <x:c r="AN321" s="158"/>
      <x:c r="AO321" s="158"/>
      <x:c r="AP321" s="158"/>
      <x:c r="AQ321" s="158"/>
      <x:c r="AR321" s="158"/>
      <x:c r="AS321" s="158"/>
      <x:c r="AT321" s="158"/>
      <x:c r="AU321" s="158"/>
      <x:c r="AV321" s="158"/>
      <x:c r="AW321" s="158"/>
    </x:row>
    <x:row r="322" s="92" customFormat="1" ht="12">
      <x:c r="D322" s="188"/>
      <x:c r="I322" s="179"/>
      <x:c r="N322" s="191"/>
      <x:c r="O322" s="94"/>
      <x:c r="P322" s="94"/>
      <x:c r="Q322" s="192"/>
      <x:c r="T322" s="179"/>
      <x:c r="U322" s="94"/>
      <x:c r="V322" s="191"/>
      <x:c r="AA322" s="92" t="s">
        <x:v>303</x:v>
      </x:c>
      <x:c r="AF322" s="158"/>
      <x:c r="AG322" s="158"/>
      <x:c r="AH322" s="158"/>
      <x:c r="AI322" s="158"/>
      <x:c r="AJ322" s="158"/>
      <x:c r="AK322" s="158"/>
      <x:c r="AL322" s="158"/>
      <x:c r="AM322" s="158"/>
      <x:c r="AN322" s="158"/>
      <x:c r="AO322" s="158"/>
      <x:c r="AP322" s="158"/>
      <x:c r="AQ322" s="158"/>
      <x:c r="AR322" s="158"/>
      <x:c r="AS322" s="158"/>
      <x:c r="AT322" s="158"/>
      <x:c r="AU322" s="158"/>
      <x:c r="AV322" s="158"/>
      <x:c r="AW322" s="158"/>
    </x:row>
    <x:row r="323" s="92" customFormat="1" ht="12">
      <x:c r="D323" s="188"/>
      <x:c r="I323" s="179"/>
      <x:c r="N323" s="191"/>
      <x:c r="O323" s="94"/>
      <x:c r="P323" s="94"/>
      <x:c r="Q323" s="192"/>
      <x:c r="R323" s="628" t="s">
        <x:v>304</x:v>
      </x:c>
      <x:c r="S323" s="494"/>
      <x:c r="T323" s="179"/>
      <x:c r="U323" s="94"/>
      <x:c r="V323" s="191"/>
      <x:c r="AA323" s="179"/>
      <x:c r="AF323" s="158"/>
      <x:c r="AG323" s="158"/>
      <x:c r="AH323" s="158"/>
      <x:c r="AI323" s="158"/>
      <x:c r="AJ323" s="158"/>
      <x:c r="AK323" s="158"/>
      <x:c r="AL323" s="158"/>
      <x:c r="AM323" s="158"/>
      <x:c r="AN323" s="158"/>
      <x:c r="AO323" s="158"/>
      <x:c r="AP323" s="158"/>
      <x:c r="AQ323" s="158"/>
      <x:c r="AR323" s="158"/>
      <x:c r="AS323" s="158"/>
      <x:c r="AT323" s="158"/>
      <x:c r="AU323" s="158"/>
      <x:c r="AV323" s="158"/>
      <x:c r="AW323" s="158"/>
    </x:row>
    <x:row r="324" s="92" customFormat="1" ht="12">
      <x:c r="D324" s="188"/>
      <x:c r="I324" s="179"/>
      <x:c r="N324" s="191"/>
      <x:c r="O324" s="94"/>
      <x:c r="P324" s="94"/>
      <x:c r="Q324" s="192"/>
      <x:c r="T324" s="179"/>
      <x:c r="U324" s="94"/>
      <x:c r="V324" s="191"/>
      <x:c r="AA324" s="179"/>
      <x:c r="AF324" s="158"/>
      <x:c r="AG324" s="158"/>
      <x:c r="AH324" s="158"/>
      <x:c r="AI324" s="158"/>
      <x:c r="AJ324" s="158"/>
      <x:c r="AK324" s="158"/>
      <x:c r="AL324" s="158"/>
      <x:c r="AM324" s="158"/>
      <x:c r="AN324" s="158"/>
      <x:c r="AO324" s="158"/>
      <x:c r="AP324" s="158"/>
      <x:c r="AQ324" s="158"/>
      <x:c r="AR324" s="158"/>
      <x:c r="AS324" s="158"/>
      <x:c r="AT324" s="158"/>
      <x:c r="AU324" s="158"/>
      <x:c r="AV324" s="158"/>
      <x:c r="AW324" s="158"/>
    </x:row>
    <x:row r="325" s="92" customFormat="1" ht="12">
      <x:c r="D325" s="188"/>
      <x:c r="I325" s="179"/>
      <x:c r="N325" s="191"/>
      <x:c r="O325" s="94"/>
      <x:c r="P325" s="94"/>
      <x:c r="Q325" s="192"/>
      <x:c r="T325" s="179"/>
      <x:c r="U325" s="94"/>
      <x:c r="V325" s="191"/>
      <x:c r="AA325" s="179"/>
      <x:c r="AF325" s="158"/>
      <x:c r="AG325" s="158"/>
      <x:c r="AH325" s="158"/>
      <x:c r="AI325" s="158"/>
      <x:c r="AJ325" s="158"/>
      <x:c r="AK325" s="158"/>
      <x:c r="AL325" s="158"/>
      <x:c r="AM325" s="158"/>
      <x:c r="AN325" s="158"/>
      <x:c r="AO325" s="158"/>
      <x:c r="AP325" s="158"/>
      <x:c r="AQ325" s="158"/>
      <x:c r="AR325" s="158"/>
      <x:c r="AS325" s="158"/>
      <x:c r="AT325" s="158"/>
      <x:c r="AU325" s="158"/>
      <x:c r="AV325" s="158"/>
      <x:c r="AW325" s="158"/>
    </x:row>
    <x:row r="326" s="92" customFormat="1" ht="12">
      <x:c r="D326" s="188"/>
      <x:c r="I326" s="179"/>
      <x:c r="N326" s="191"/>
      <x:c r="O326" s="94"/>
      <x:c r="P326" s="94"/>
      <x:c r="Q326" s="192"/>
      <x:c r="T326" s="179"/>
      <x:c r="U326" s="94"/>
      <x:c r="V326" s="191"/>
      <x:c r="AA326" s="179" t="s">
        <x:v>305</x:v>
      </x:c>
      <x:c r="AF326" s="158"/>
      <x:c r="AG326" s="158"/>
      <x:c r="AH326" s="158"/>
      <x:c r="AI326" s="158"/>
      <x:c r="AJ326" s="158"/>
      <x:c r="AK326" s="158"/>
      <x:c r="AL326" s="158"/>
      <x:c r="AM326" s="158"/>
      <x:c r="AN326" s="158"/>
      <x:c r="AO326" s="158"/>
      <x:c r="AP326" s="158"/>
      <x:c r="AQ326" s="158"/>
      <x:c r="AR326" s="158"/>
      <x:c r="AS326" s="158"/>
      <x:c r="AT326" s="158"/>
      <x:c r="AU326" s="158"/>
      <x:c r="AV326" s="158"/>
      <x:c r="AW326" s="158"/>
    </x:row>
    <x:row r="327" s="92" customFormat="1" ht="12">
      <x:c r="D327" s="188"/>
      <x:c r="I327" s="179"/>
      <x:c r="N327" s="191"/>
      <x:c r="O327" s="94"/>
      <x:c r="P327" s="94"/>
      <x:c r="Q327" s="192"/>
      <x:c r="T327" s="179"/>
      <x:c r="U327" s="94"/>
      <x:c r="V327" s="191"/>
      <x:c r="AA327" s="179"/>
      <x:c r="AF327" s="158"/>
      <x:c r="AG327" s="158"/>
      <x:c r="AH327" s="158"/>
      <x:c r="AI327" s="158"/>
      <x:c r="AJ327" s="158"/>
      <x:c r="AK327" s="158"/>
      <x:c r="AL327" s="158"/>
      <x:c r="AM327" s="158"/>
      <x:c r="AN327" s="158"/>
      <x:c r="AO327" s="158"/>
      <x:c r="AP327" s="158"/>
      <x:c r="AQ327" s="158"/>
      <x:c r="AR327" s="158"/>
      <x:c r="AS327" s="158"/>
      <x:c r="AT327" s="158"/>
      <x:c r="AU327" s="158"/>
      <x:c r="AV327" s="158"/>
      <x:c r="AW327" s="158"/>
    </x:row>
    <x:row r="328" s="92" customFormat="1">
      <x:c r="D328" s="187"/>
      <x:c r="E328" s="186"/>
      <x:c r="G328" s="265"/>
      <x:c r="H328" s="265"/>
      <x:c r="I328" s="266"/>
      <x:c r="J328" s="265"/>
      <x:c r="K328" s="265"/>
      <x:c r="L328" s="265"/>
      <x:c r="M328" s="265"/>
      <x:c r="N328" s="191"/>
      <x:c r="O328" s="94"/>
      <x:c r="P328" s="94"/>
      <x:c r="Q328" s="192"/>
      <x:c r="S328" s="186"/>
      <x:c r="T328" s="229"/>
      <x:c r="U328" s="94"/>
      <x:c r="V328" s="191"/>
      <x:c r="Z328" s="186"/>
      <x:c r="AA328" s="229"/>
      <x:c r="AF328" s="158"/>
      <x:c r="AG328" s="158"/>
      <x:c r="AH328" s="158"/>
      <x:c r="AI328" s="158"/>
      <x:c r="AJ328" s="158"/>
      <x:c r="AK328" s="158"/>
      <x:c r="AL328" s="158"/>
      <x:c r="AM328" s="158"/>
      <x:c r="AN328" s="158"/>
      <x:c r="AO328" s="158"/>
      <x:c r="AP328" s="158"/>
      <x:c r="AQ328" s="158"/>
      <x:c r="AR328" s="158"/>
      <x:c r="AS328" s="158"/>
      <x:c r="AT328" s="158"/>
      <x:c r="AU328" s="158"/>
      <x:c r="AV328" s="158"/>
      <x:c r="AW328" s="158"/>
    </x:row>
    <x:row r="329" s="92" customFormat="1" ht="12">
      <x:c r="D329" s="188"/>
      <x:c r="G329" s="267"/>
      <x:c r="H329" s="267"/>
      <x:c r="I329" s="267"/>
      <x:c r="J329" s="267"/>
      <x:c r="K329" s="267"/>
      <x:c r="L329" s="267"/>
      <x:c r="M329" s="267"/>
      <x:c r="Q329" s="92">
        <x:v>2</x:v>
      </x:c>
      <x:c r="T329" s="179"/>
      <x:c r="U329" s="94"/>
      <x:c r="AA329" s="179"/>
      <x:c r="AF329" s="158"/>
      <x:c r="AG329" s="158"/>
      <x:c r="AH329" s="158"/>
      <x:c r="AI329" s="158"/>
      <x:c r="AJ329" s="158"/>
      <x:c r="AK329" s="158"/>
      <x:c r="AL329" s="158"/>
      <x:c r="AM329" s="158"/>
      <x:c r="AN329" s="158"/>
      <x:c r="AO329" s="158"/>
      <x:c r="AP329" s="158"/>
      <x:c r="AQ329" s="158"/>
      <x:c r="AR329" s="158"/>
      <x:c r="AS329" s="158"/>
      <x:c r="AT329" s="158"/>
      <x:c r="AU329" s="158"/>
      <x:c r="AV329" s="158"/>
      <x:c r="AW329" s="158"/>
    </x:row>
    <x:row r="330" s="92" customFormat="1" ht="12">
      <x:c r="AF330" s="158"/>
      <x:c r="AG330" s="158"/>
      <x:c r="AH330" s="158"/>
      <x:c r="AI330" s="158"/>
      <x:c r="AJ330" s="158"/>
      <x:c r="AK330" s="158"/>
      <x:c r="AL330" s="158"/>
      <x:c r="AM330" s="158"/>
      <x:c r="AN330" s="158"/>
      <x:c r="AO330" s="158"/>
      <x:c r="AP330" s="158"/>
      <x:c r="AQ330" s="158"/>
      <x:c r="AR330" s="158"/>
      <x:c r="AS330" s="158"/>
      <x:c r="AT330" s="158"/>
      <x:c r="AU330" s="158"/>
      <x:c r="AV330" s="158"/>
      <x:c r="AW330" s="158"/>
    </x:row>
    <x:row r="331" s="92" customFormat="1" ht="12">
      <x:c r="E331" s="92" t="s">
        <x:v>306</x:v>
      </x:c>
      <x:c r="F331" s="92" t="s">
        <x:v>307</x:v>
      </x:c>
      <x:c r="AF331" s="158"/>
      <x:c r="AG331" s="158"/>
      <x:c r="AH331" s="158"/>
      <x:c r="AI331" s="158"/>
      <x:c r="AJ331" s="158"/>
      <x:c r="AK331" s="158"/>
      <x:c r="AL331" s="158"/>
      <x:c r="AM331" s="158"/>
      <x:c r="AN331" s="158"/>
      <x:c r="AO331" s="158"/>
      <x:c r="AP331" s="158"/>
      <x:c r="AQ331" s="158"/>
      <x:c r="AR331" s="158"/>
      <x:c r="AS331" s="158"/>
      <x:c r="AT331" s="158"/>
      <x:c r="AU331" s="158"/>
      <x:c r="AV331" s="158"/>
      <x:c r="AW331" s="158"/>
    </x:row>
    <x:row r="332" s="92" customFormat="1" ht="12">
      <x:c r="F332" s="92" t="s">
        <x:v>308</x:v>
      </x:c>
      <x:c r="AF332" s="158"/>
      <x:c r="AG332" s="158"/>
      <x:c r="AH332" s="158"/>
      <x:c r="AI332" s="158"/>
      <x:c r="AJ332" s="158"/>
      <x:c r="AK332" s="158"/>
      <x:c r="AL332" s="158"/>
      <x:c r="AM332" s="158"/>
      <x:c r="AN332" s="158"/>
      <x:c r="AO332" s="158"/>
      <x:c r="AP332" s="158"/>
      <x:c r="AQ332" s="158"/>
      <x:c r="AR332" s="158"/>
      <x:c r="AS332" s="158"/>
      <x:c r="AT332" s="158"/>
      <x:c r="AU332" s="158"/>
      <x:c r="AV332" s="158"/>
      <x:c r="AW332" s="158"/>
    </x:row>
    <x:row r="333" s="92" customFormat="1" ht="12">
      <x:c r="G333" s="209" t="s">
        <x:v>309</x:v>
      </x:c>
      <x:c r="H333" s="216" t="s">
        <x:v>114</x:v>
      </x:c>
      <x:c r="I333" s="216" t="s">
        <x:v>310</x:v>
      </x:c>
      <x:c r="J333" s="216"/>
      <x:c r="K333" s="216"/>
      <x:c r="L333" s="216"/>
      <x:c r="M333" s="216" t="s">
        <x:v>204</x:v>
      </x:c>
      <x:c r="N333" s="212" t="s">
        <x:v>311</x:v>
      </x:c>
      <x:c r="AF333" s="158"/>
      <x:c r="AG333" s="158"/>
      <x:c r="AH333" s="158"/>
      <x:c r="AI333" s="158"/>
      <x:c r="AJ333" s="158"/>
      <x:c r="AK333" s="158"/>
      <x:c r="AL333" s="158"/>
      <x:c r="AM333" s="158"/>
      <x:c r="AN333" s="158"/>
      <x:c r="AO333" s="158"/>
      <x:c r="AP333" s="158"/>
      <x:c r="AQ333" s="158"/>
      <x:c r="AR333" s="158"/>
      <x:c r="AS333" s="158"/>
      <x:c r="AT333" s="158"/>
      <x:c r="AU333" s="158"/>
      <x:c r="AV333" s="158"/>
      <x:c r="AW333" s="158"/>
    </x:row>
    <x:row r="334" s="92" customFormat="1" ht="12">
      <x:c r="AF334" s="158"/>
      <x:c r="AG334" s="158"/>
      <x:c r="AH334" s="158"/>
      <x:c r="AI334" s="158"/>
      <x:c r="AJ334" s="158"/>
      <x:c r="AK334" s="158"/>
      <x:c r="AL334" s="158"/>
      <x:c r="AM334" s="158"/>
      <x:c r="AN334" s="158"/>
      <x:c r="AO334" s="158"/>
      <x:c r="AP334" s="158"/>
      <x:c r="AQ334" s="158"/>
      <x:c r="AR334" s="158"/>
      <x:c r="AS334" s="158"/>
      <x:c r="AT334" s="158"/>
      <x:c r="AU334" s="158"/>
      <x:c r="AV334" s="158"/>
      <x:c r="AW334" s="158"/>
    </x:row>
    <x:row r="335" s="92" customFormat="1" ht="12">
      <x:c r="G335" s="92" t="s">
        <x:v>309</x:v>
      </x:c>
      <x:c r="H335" s="268" t="s">
        <x:v>312</x:v>
      </x:c>
      <x:c r="I335" s="510" t="n">
        <x:f>+F32*1000</x:f>
        <x:v>500</x:v>
      </x:c>
      <x:c r="J335" s="510"/>
      <x:c r="K335" s="510"/>
      <x:c r="L335" s="92" t="s">
        <x:v>313</x:v>
      </x:c>
      <x:c r="N335" s="92" t="s">
        <x:v>211</x:v>
      </x:c>
      <x:c r="O335" s="532">
        <x:v>2.6</x:v>
      </x:c>
      <x:c r="P335" s="498"/>
      <x:c r="Q335" s="498"/>
      <x:c r="R335" s="92" t="s">
        <x:v>22</x:v>
      </x:c>
      <x:c r="S335" s="92" t="s">
        <x:v>211</x:v>
      </x:c>
      <x:c r="T335" s="532">
        <x:v>1</x:v>
      </x:c>
      <x:c r="U335" s="532"/>
      <x:c r="V335" s="92" t="s">
        <x:v>22</x:v>
      </x:c>
      <x:c r="W335" s="92" t="s">
        <x:v>226</x:v>
      </x:c>
      <x:c r="X335" s="556" t="n">
        <x:f>+I117</x:f>
        <x:v>0.965693910935068</x:v>
      </x:c>
      <x:c r="Y335" s="498"/>
      <x:c r="Z335" s="498"/>
      <x:c r="AF335" s="158"/>
      <x:c r="AG335" s="158"/>
      <x:c r="AH335" s="158"/>
      <x:c r="AI335" s="158"/>
      <x:c r="AJ335" s="158"/>
      <x:c r="AK335" s="158"/>
      <x:c r="AL335" s="158"/>
      <x:c r="AM335" s="158"/>
      <x:c r="AN335" s="158"/>
      <x:c r="AO335" s="158"/>
      <x:c r="AP335" s="158"/>
      <x:c r="AQ335" s="158"/>
      <x:c r="AR335" s="158"/>
      <x:c r="AS335" s="158"/>
      <x:c r="AT335" s="158"/>
      <x:c r="AU335" s="158"/>
      <x:c r="AV335" s="158"/>
      <x:c r="AW335" s="158"/>
    </x:row>
    <x:row r="336" s="92" customFormat="1" ht="12">
      <x:c r="AF336" s="158"/>
      <x:c r="AG336" s="158"/>
      <x:c r="AH336" s="158"/>
      <x:c r="AI336" s="158"/>
      <x:c r="AJ336" s="158"/>
      <x:c r="AK336" s="158"/>
      <x:c r="AL336" s="158"/>
      <x:c r="AM336" s="158"/>
      <x:c r="AN336" s="158"/>
      <x:c r="AO336" s="158"/>
      <x:c r="AP336" s="158"/>
      <x:c r="AQ336" s="158"/>
      <x:c r="AR336" s="158"/>
      <x:c r="AS336" s="158"/>
      <x:c r="AT336" s="158"/>
      <x:c r="AU336" s="158"/>
      <x:c r="AV336" s="158"/>
      <x:c r="AW336" s="158"/>
    </x:row>
    <x:row r="337" s="92" customFormat="1" ht="12">
      <x:c r="G337" s="92" t="s">
        <x:v>309</x:v>
      </x:c>
      <x:c r="H337" s="92" t="s">
        <x:v>114</x:v>
      </x:c>
      <x:c r="I337" s="428" t="n">
        <x:f>(I335*O335*T335)*X335</x:f>
        <x:v>1255.4020842155883</x:v>
      </x:c>
      <x:c r="J337" s="428"/>
      <x:c r="K337" s="428"/>
      <x:c r="L337" s="92" t="s">
        <x:v>314</x:v>
      </x:c>
      <x:c r="AF337" s="158"/>
      <x:c r="AG337" s="158"/>
      <x:c r="AH337" s="158"/>
      <x:c r="AI337" s="158"/>
      <x:c r="AJ337" s="158"/>
      <x:c r="AK337" s="158"/>
      <x:c r="AL337" s="158"/>
      <x:c r="AM337" s="158"/>
      <x:c r="AN337" s="158"/>
      <x:c r="AO337" s="158"/>
      <x:c r="AP337" s="158"/>
      <x:c r="AQ337" s="158"/>
      <x:c r="AR337" s="158"/>
      <x:c r="AS337" s="158"/>
      <x:c r="AT337" s="158"/>
      <x:c r="AU337" s="158"/>
      <x:c r="AV337" s="158"/>
      <x:c r="AW337" s="158"/>
    </x:row>
    <x:row r="338" s="92" customFormat="1" ht="12">
      <x:c r="AF338" s="158"/>
      <x:c r="AG338" s="158"/>
      <x:c r="AH338" s="158"/>
      <x:c r="AI338" s="158"/>
      <x:c r="AJ338" s="158"/>
      <x:c r="AK338" s="158"/>
      <x:c r="AL338" s="158"/>
      <x:c r="AM338" s="158"/>
      <x:c r="AN338" s="158"/>
      <x:c r="AO338" s="158"/>
      <x:c r="AP338" s="158"/>
      <x:c r="AQ338" s="158"/>
      <x:c r="AR338" s="158"/>
      <x:c r="AS338" s="158"/>
      <x:c r="AT338" s="158"/>
      <x:c r="AU338" s="158"/>
      <x:c r="AV338" s="158"/>
      <x:c r="AW338" s="158"/>
    </x:row>
    <x:row r="339" s="92" customFormat="1" ht="12">
      <x:c r="G339" s="430" t="s">
        <x:v>315</x:v>
      </x:c>
      <x:c r="H339" s="430" t="s">
        <x:v>114</x:v>
      </x:c>
      <x:c r="I339" s="155" t="s">
        <x:v>196</x:v>
      </x:c>
      <x:c r="J339" s="430" t="s">
        <x:v>114</x:v>
      </x:c>
      <x:c r="K339" s="430"/>
      <x:c r="L339" s="627">
        <x:v>2.6</x:v>
      </x:c>
      <x:c r="M339" s="588"/>
      <x:c r="N339" s="430" t="s">
        <x:v>114</x:v>
      </x:c>
      <x:c r="O339" s="430"/>
      <x:c r="P339" s="430" t="n">
        <x:f>L339/L340</x:f>
        <x:v>1.3</x:v>
      </x:c>
      <x:c r="Q339" s="430"/>
      <x:c r="AF339" s="158"/>
      <x:c r="AG339" s="158"/>
      <x:c r="AH339" s="158"/>
      <x:c r="AI339" s="158"/>
      <x:c r="AJ339" s="158"/>
      <x:c r="AK339" s="158"/>
      <x:c r="AL339" s="158"/>
      <x:c r="AM339" s="158"/>
      <x:c r="AN339" s="158"/>
      <x:c r="AO339" s="158"/>
      <x:c r="AP339" s="158"/>
      <x:c r="AQ339" s="158"/>
      <x:c r="AR339" s="158"/>
      <x:c r="AS339" s="158"/>
      <x:c r="AT339" s="158"/>
      <x:c r="AU339" s="158"/>
      <x:c r="AV339" s="158"/>
      <x:c r="AW339" s="158"/>
    </x:row>
    <x:row r="340" s="92" customFormat="1" ht="12">
      <x:c r="G340" s="430"/>
      <x:c r="H340" s="430"/>
      <x:c r="I340" s="156">
        <x:v>2</x:v>
      </x:c>
      <x:c r="J340" s="430"/>
      <x:c r="K340" s="430"/>
      <x:c r="L340" s="430">
        <x:v>2</x:v>
      </x:c>
      <x:c r="M340" s="430"/>
      <x:c r="N340" s="430"/>
      <x:c r="O340" s="430"/>
      <x:c r="P340" s="430"/>
      <x:c r="Q340" s="430"/>
      <x:c r="AF340" s="158"/>
      <x:c r="AG340" s="158"/>
      <x:c r="AH340" s="158"/>
      <x:c r="AI340" s="158"/>
      <x:c r="AJ340" s="158"/>
      <x:c r="AK340" s="158"/>
      <x:c r="AL340" s="158"/>
      <x:c r="AM340" s="158"/>
      <x:c r="AN340" s="158"/>
      <x:c r="AO340" s="158"/>
      <x:c r="AP340" s="158"/>
      <x:c r="AQ340" s="158"/>
      <x:c r="AR340" s="158"/>
      <x:c r="AS340" s="158"/>
      <x:c r="AT340" s="158"/>
      <x:c r="AU340" s="158"/>
      <x:c r="AV340" s="158"/>
      <x:c r="AW340" s="158"/>
    </x:row>
    <x:row r="341" s="92" customFormat="1" ht="12">
      <x:c r="AF341" s="158"/>
      <x:c r="AG341" s="158"/>
      <x:c r="AH341" s="158"/>
      <x:c r="AI341" s="158"/>
      <x:c r="AJ341" s="158"/>
      <x:c r="AK341" s="158"/>
      <x:c r="AL341" s="158"/>
      <x:c r="AM341" s="158"/>
      <x:c r="AN341" s="158"/>
      <x:c r="AO341" s="158"/>
      <x:c r="AP341" s="158"/>
      <x:c r="AQ341" s="158"/>
      <x:c r="AR341" s="158"/>
      <x:c r="AS341" s="158"/>
      <x:c r="AT341" s="158"/>
      <x:c r="AU341" s="158"/>
      <x:c r="AV341" s="158"/>
      <x:c r="AW341" s="158"/>
    </x:row>
    <x:row r="342" s="92" customFormat="1" ht="12">
      <x:c r="G342" s="92" t="s">
        <x:v>315</x:v>
      </x:c>
      <x:c r="H342" s="92" t="s">
        <x:v>114</x:v>
      </x:c>
      <x:c r="I342" s="498" t="n">
        <x:f>+P339</x:f>
        <x:v>1.3</x:v>
      </x:c>
      <x:c r="J342" s="498"/>
      <x:c r="K342" s="498"/>
      <x:c r="L342" s="92" t="s">
        <x:v>22</x:v>
      </x:c>
      <x:c r="AF342" s="158"/>
      <x:c r="AG342" s="158"/>
      <x:c r="AH342" s="158"/>
      <x:c r="AI342" s="158"/>
      <x:c r="AJ342" s="158"/>
      <x:c r="AK342" s="158"/>
      <x:c r="AL342" s="158"/>
      <x:c r="AM342" s="158"/>
      <x:c r="AN342" s="158"/>
      <x:c r="AO342" s="158"/>
      <x:c r="AP342" s="158"/>
      <x:c r="AQ342" s="158"/>
      <x:c r="AR342" s="158"/>
      <x:c r="AS342" s="158"/>
      <x:c r="AT342" s="158"/>
      <x:c r="AU342" s="158"/>
      <x:c r="AV342" s="158"/>
      <x:c r="AW342" s="158"/>
    </x:row>
    <x:row r="343" s="92" customFormat="1" ht="12">
      <x:c r="F343" s="92" t="s">
        <x:v>308</x:v>
      </x:c>
      <x:c r="AF343" s="158"/>
      <x:c r="AG343" s="158"/>
      <x:c r="AH343" s="158"/>
      <x:c r="AI343" s="158"/>
      <x:c r="AJ343" s="158"/>
      <x:c r="AK343" s="158"/>
      <x:c r="AL343" s="158"/>
      <x:c r="AM343" s="158"/>
      <x:c r="AN343" s="158"/>
      <x:c r="AO343" s="158"/>
      <x:c r="AP343" s="158"/>
      <x:c r="AQ343" s="158"/>
      <x:c r="AR343" s="158"/>
      <x:c r="AS343" s="158"/>
      <x:c r="AT343" s="158"/>
      <x:c r="AU343" s="158"/>
      <x:c r="AV343" s="158"/>
      <x:c r="AW343" s="158"/>
    </x:row>
    <x:row r="344" s="92" customFormat="1" ht="12">
      <x:c r="G344" s="92" t="s">
        <x:v>303</x:v>
      </x:c>
      <x:c r="H344" s="92" t="s">
        <x:v>114</x:v>
      </x:c>
      <x:c r="I344" s="175">
        <x:v>1</x:v>
      </x:c>
      <x:c r="J344" s="92" t="s">
        <x:v>214</x:v>
      </x:c>
      <x:c r="K344" s="149" t="s">
        <x:v>316</x:v>
      </x:c>
      <x:c r="L344" s="149"/>
      <x:c r="M344" s="149"/>
      <x:c r="N344" s="149"/>
      <x:c r="O344" s="92" t="s">
        <x:v>221</x:v>
      </x:c>
      <x:c r="AF344" s="158"/>
      <x:c r="AG344" s="158"/>
      <x:c r="AH344" s="158"/>
      <x:c r="AI344" s="158"/>
      <x:c r="AJ344" s="158"/>
      <x:c r="AK344" s="158"/>
      <x:c r="AL344" s="158"/>
      <x:c r="AM344" s="158"/>
      <x:c r="AN344" s="158"/>
      <x:c r="AO344" s="158"/>
      <x:c r="AP344" s="158"/>
      <x:c r="AQ344" s="158"/>
      <x:c r="AR344" s="158"/>
      <x:c r="AS344" s="158"/>
      <x:c r="AT344" s="158"/>
      <x:c r="AU344" s="158"/>
      <x:c r="AV344" s="158"/>
      <x:c r="AW344" s="158"/>
    </x:row>
    <x:row r="345" s="92" customFormat="1" ht="12">
      <x:c r="I345" s="151">
        <x:v>2</x:v>
      </x:c>
      <x:c r="K345" s="151"/>
      <x:c r="AF345" s="158"/>
      <x:c r="AG345" s="158"/>
      <x:c r="AH345" s="158"/>
      <x:c r="AI345" s="158"/>
      <x:c r="AJ345" s="158"/>
      <x:c r="AK345" s="158"/>
      <x:c r="AL345" s="158"/>
      <x:c r="AM345" s="158"/>
      <x:c r="AN345" s="158"/>
      <x:c r="AO345" s="158"/>
      <x:c r="AP345" s="158"/>
      <x:c r="AQ345" s="158"/>
      <x:c r="AR345" s="158"/>
      <x:c r="AS345" s="158"/>
      <x:c r="AT345" s="158"/>
      <x:c r="AU345" s="158"/>
      <x:c r="AV345" s="158"/>
      <x:c r="AW345" s="158"/>
    </x:row>
    <x:row r="346" s="92" customFormat="1" ht="12">
      <x:c r="M346" s="532" t="n">
        <x:f>M347^2</x:f>
        <x:v>6.760000000000001</x:v>
      </x:c>
      <x:c r="N346" s="498"/>
      <x:c r="AF346" s="158"/>
      <x:c r="AG346" s="158"/>
      <x:c r="AH346" s="158"/>
      <x:c r="AI346" s="158"/>
      <x:c r="AJ346" s="158"/>
      <x:c r="AK346" s="158"/>
      <x:c r="AL346" s="158"/>
      <x:c r="AM346" s="158"/>
      <x:c r="AN346" s="158"/>
      <x:c r="AO346" s="158"/>
      <x:c r="AP346" s="158"/>
      <x:c r="AQ346" s="158"/>
      <x:c r="AR346" s="158"/>
      <x:c r="AS346" s="158"/>
      <x:c r="AT346" s="158"/>
      <x:c r="AU346" s="158"/>
      <x:c r="AV346" s="158"/>
      <x:c r="AW346" s="158"/>
    </x:row>
    <x:row r="347" s="92" customFormat="1" ht="12">
      <x:c r="G347" s="92" t="s">
        <x:v>303</x:v>
      </x:c>
      <x:c r="H347" s="92" t="s">
        <x:v>114</x:v>
      </x:c>
      <x:c r="I347" s="175">
        <x:v>1</x:v>
      </x:c>
      <x:c r="J347" s="582" t="n">
        <x:f>+I17</x:f>
        <x:v>1</x:v>
      </x:c>
      <x:c r="K347" s="498"/>
      <x:c r="L347" s="498"/>
      <x:c r="M347" s="532">
        <x:v>2.6</x:v>
      </x:c>
      <x:c r="N347" s="498"/>
      <x:c r="O347" s="180">
        <x:v>17</x:v>
      </x:c>
      <x:c r="P347" s="532" t="n">
        <x:f>+O119</x:f>
        <x:v>1</x:v>
      </x:c>
      <x:c r="Q347" s="498"/>
      <x:c r="R347" s="556" t="n">
        <x:f>+X335</x:f>
        <x:v>0.965693910935068</x:v>
      </x:c>
      <x:c r="S347" s="498"/>
      <x:c r="T347" s="92" t="s">
        <x:v>114</x:v>
      </x:c>
      <x:c r="U347" s="428" t="n">
        <x:f>(0.5*J347*M346*P347)*R347</x:f>
        <x:v>3.26404541896053</x:v>
      </x:c>
      <x:c r="V347" s="428"/>
      <x:c r="W347" s="428"/>
      <x:c r="X347" s="92" t="s">
        <x:v>212</x:v>
      </x:c>
      <x:c r="AF347" s="158"/>
      <x:c r="AG347" s="158"/>
      <x:c r="AH347" s="158"/>
      <x:c r="AI347" s="158"/>
      <x:c r="AJ347" s="158"/>
      <x:c r="AK347" s="158"/>
      <x:c r="AL347" s="158"/>
      <x:c r="AM347" s="158"/>
      <x:c r="AN347" s="158"/>
      <x:c r="AO347" s="158"/>
      <x:c r="AP347" s="158"/>
      <x:c r="AQ347" s="158"/>
      <x:c r="AR347" s="158"/>
      <x:c r="AS347" s="158"/>
      <x:c r="AT347" s="158"/>
      <x:c r="AU347" s="158"/>
      <x:c r="AV347" s="158"/>
      <x:c r="AW347" s="158"/>
    </x:row>
    <x:row r="348" s="92" customFormat="1" ht="12">
      <x:c r="I348" s="151">
        <x:v>2</x:v>
      </x:c>
      <x:c r="AF348" s="158"/>
      <x:c r="AG348" s="158"/>
      <x:c r="AH348" s="158"/>
      <x:c r="AI348" s="158"/>
      <x:c r="AJ348" s="158"/>
      <x:c r="AK348" s="158"/>
      <x:c r="AL348" s="158"/>
      <x:c r="AM348" s="158"/>
      <x:c r="AN348" s="158"/>
      <x:c r="AO348" s="158"/>
      <x:c r="AP348" s="158"/>
      <x:c r="AQ348" s="158"/>
      <x:c r="AR348" s="158"/>
      <x:c r="AS348" s="158"/>
      <x:c r="AT348" s="158"/>
      <x:c r="AU348" s="158"/>
      <x:c r="AV348" s="158"/>
      <x:c r="AW348" s="158"/>
    </x:row>
    <x:row r="349" s="92" customFormat="1" ht="12">
      <x:c r="AF349" s="158"/>
      <x:c r="AG349" s="158"/>
      <x:c r="AH349" s="158"/>
      <x:c r="AI349" s="158"/>
      <x:c r="AJ349" s="158"/>
      <x:c r="AK349" s="158"/>
      <x:c r="AL349" s="158"/>
      <x:c r="AM349" s="158"/>
      <x:c r="AN349" s="158"/>
      <x:c r="AO349" s="158"/>
      <x:c r="AP349" s="158"/>
      <x:c r="AQ349" s="158"/>
      <x:c r="AR349" s="158"/>
      <x:c r="AS349" s="158"/>
      <x:c r="AT349" s="158"/>
      <x:c r="AU349" s="158"/>
      <x:c r="AV349" s="158"/>
      <x:c r="AW349" s="158"/>
    </x:row>
    <x:row r="350" s="92" customFormat="1" ht="12">
      <x:c r="G350" s="92" t="s">
        <x:v>303</x:v>
      </x:c>
      <x:c r="H350" s="92" t="s">
        <x:v>114</x:v>
      </x:c>
      <x:c r="I350" s="532" t="n">
        <x:f>+U347/1000</x:f>
        <x:v>0.00326404541896053</x:v>
      </x:c>
      <x:c r="J350" s="532"/>
      <x:c r="K350" s="532"/>
      <x:c r="L350" s="92" t="s">
        <x:v>317</x:v>
      </x:c>
      <x:c r="AF350" s="158"/>
      <x:c r="AG350" s="158"/>
      <x:c r="AH350" s="158"/>
      <x:c r="AI350" s="158"/>
      <x:c r="AJ350" s="158"/>
      <x:c r="AK350" s="158"/>
      <x:c r="AL350" s="158"/>
      <x:c r="AM350" s="158"/>
      <x:c r="AN350" s="158"/>
      <x:c r="AO350" s="158"/>
      <x:c r="AP350" s="158"/>
      <x:c r="AQ350" s="158"/>
      <x:c r="AR350" s="158"/>
      <x:c r="AS350" s="158"/>
      <x:c r="AT350" s="158"/>
      <x:c r="AU350" s="158"/>
      <x:c r="AV350" s="158"/>
      <x:c r="AW350" s="158"/>
    </x:row>
    <x:row r="351" s="92" customFormat="1" ht="12">
      <x:c r="AF351" s="158"/>
      <x:c r="AG351" s="158"/>
      <x:c r="AH351" s="158"/>
      <x:c r="AI351" s="158"/>
      <x:c r="AJ351" s="158"/>
      <x:c r="AK351" s="158"/>
      <x:c r="AL351" s="158"/>
      <x:c r="AM351" s="158"/>
      <x:c r="AN351" s="158"/>
      <x:c r="AO351" s="158"/>
      <x:c r="AP351" s="158"/>
      <x:c r="AQ351" s="158"/>
      <x:c r="AR351" s="158"/>
      <x:c r="AS351" s="158"/>
      <x:c r="AT351" s="158"/>
      <x:c r="AU351" s="158"/>
      <x:c r="AV351" s="158"/>
      <x:c r="AW351" s="158"/>
    </x:row>
    <x:row r="352" s="92" customFormat="1" ht="12">
      <x:c r="G352" s="430" t="s">
        <x:v>318</x:v>
      </x:c>
      <x:c r="H352" s="430" t="s">
        <x:v>114</x:v>
      </x:c>
      <x:c r="I352" s="175">
        <x:v>1</x:v>
      </x:c>
      <x:c r="J352" s="430" t="s">
        <x:v>196</x:v>
      </x:c>
      <x:c r="K352" s="430"/>
      <x:c r="N352" s="430" t="s">
        <x:v>318</x:v>
      </x:c>
      <x:c r="O352" s="430" t="s">
        <x:v>114</x:v>
      </x:c>
      <x:c r="P352" s="175">
        <x:v>1</x:v>
      </x:c>
      <x:c r="Q352" s="571" t="n">
        <x:f>+C319</x:f>
        <x:v>2.9</x:v>
      </x:c>
      <x:c r="R352" s="430"/>
      <x:c r="S352" s="269"/>
      <x:c r="T352" s="269"/>
      <x:c r="U352" s="270"/>
      <x:c r="V352" s="270"/>
      <x:c r="W352" s="270"/>
      <x:c r="AF352" s="158"/>
      <x:c r="AG352" s="158"/>
      <x:c r="AH352" s="158"/>
      <x:c r="AI352" s="158"/>
      <x:c r="AJ352" s="158"/>
      <x:c r="AK352" s="158"/>
      <x:c r="AL352" s="158"/>
      <x:c r="AM352" s="158"/>
      <x:c r="AN352" s="158"/>
      <x:c r="AO352" s="158"/>
      <x:c r="AP352" s="158"/>
      <x:c r="AQ352" s="158"/>
      <x:c r="AR352" s="158"/>
      <x:c r="AS352" s="158"/>
      <x:c r="AT352" s="158"/>
      <x:c r="AU352" s="158"/>
      <x:c r="AV352" s="158"/>
      <x:c r="AW352" s="158"/>
    </x:row>
    <x:row r="353" s="92" customFormat="1" ht="12">
      <x:c r="G353" s="430"/>
      <x:c r="H353" s="430"/>
      <x:c r="I353" s="151">
        <x:v>3</x:v>
      </x:c>
      <x:c r="J353" s="430"/>
      <x:c r="K353" s="430"/>
      <x:c r="N353" s="430"/>
      <x:c r="O353" s="430"/>
      <x:c r="P353" s="151">
        <x:v>3</x:v>
      </x:c>
      <x:c r="Q353" s="430"/>
      <x:c r="R353" s="430"/>
      <x:c r="S353" s="269"/>
      <x:c r="T353" s="269"/>
      <x:c r="U353" s="270"/>
      <x:c r="V353" s="270"/>
      <x:c r="W353" s="270"/>
      <x:c r="AF353" s="158"/>
      <x:c r="AG353" s="158"/>
      <x:c r="AH353" s="158"/>
      <x:c r="AI353" s="158"/>
      <x:c r="AJ353" s="158"/>
      <x:c r="AK353" s="158"/>
      <x:c r="AL353" s="158"/>
      <x:c r="AM353" s="158"/>
      <x:c r="AN353" s="158"/>
      <x:c r="AO353" s="158"/>
      <x:c r="AP353" s="158"/>
      <x:c r="AQ353" s="158"/>
      <x:c r="AR353" s="158"/>
      <x:c r="AS353" s="158"/>
      <x:c r="AT353" s="158"/>
      <x:c r="AU353" s="158"/>
      <x:c r="AV353" s="158"/>
      <x:c r="AW353" s="158"/>
    </x:row>
    <x:row r="354" s="92" customFormat="1" ht="12">
      <x:c r="AF354" s="158"/>
      <x:c r="AG354" s="158"/>
      <x:c r="AH354" s="158"/>
      <x:c r="AI354" s="158"/>
      <x:c r="AJ354" s="158"/>
      <x:c r="AK354" s="158"/>
      <x:c r="AL354" s="158"/>
      <x:c r="AM354" s="158"/>
      <x:c r="AN354" s="158"/>
      <x:c r="AO354" s="158"/>
      <x:c r="AP354" s="158"/>
      <x:c r="AQ354" s="158"/>
      <x:c r="AR354" s="158"/>
      <x:c r="AS354" s="158"/>
      <x:c r="AT354" s="158"/>
      <x:c r="AU354" s="158"/>
      <x:c r="AV354" s="158"/>
      <x:c r="AW354" s="158"/>
    </x:row>
    <x:row r="355" s="92" customFormat="1" ht="12">
      <x:c r="G355" s="92" t="s">
        <x:v>318</x:v>
      </x:c>
      <x:c r="H355" s="92" t="s">
        <x:v>114</x:v>
      </x:c>
      <x:c r="I355" s="532" t="n">
        <x:f>P352/P353*Q352</x:f>
        <x:v>0.9666666666666666</x:v>
      </x:c>
      <x:c r="J355" s="498"/>
      <x:c r="K355" s="498"/>
      <x:c r="L355" s="92" t="s">
        <x:v>22</x:v>
      </x:c>
      <x:c r="AF355" s="158"/>
      <x:c r="AG355" s="158"/>
      <x:c r="AH355" s="158"/>
      <x:c r="AI355" s="158"/>
      <x:c r="AJ355" s="158"/>
      <x:c r="AK355" s="158"/>
      <x:c r="AL355" s="158"/>
      <x:c r="AM355" s="158"/>
      <x:c r="AN355" s="158"/>
      <x:c r="AO355" s="158"/>
      <x:c r="AP355" s="158"/>
      <x:c r="AQ355" s="158"/>
      <x:c r="AR355" s="158"/>
      <x:c r="AS355" s="158"/>
      <x:c r="AT355" s="158"/>
      <x:c r="AU355" s="158"/>
      <x:c r="AV355" s="158"/>
      <x:c r="AW355" s="158"/>
    </x:row>
    <x:row r="356" s="92" customFormat="1" ht="12">
      <x:c r="AF356" s="158"/>
      <x:c r="AG356" s="158"/>
      <x:c r="AH356" s="158"/>
      <x:c r="AI356" s="158"/>
      <x:c r="AJ356" s="158"/>
      <x:c r="AK356" s="158"/>
      <x:c r="AL356" s="158"/>
      <x:c r="AM356" s="158"/>
      <x:c r="AN356" s="158"/>
      <x:c r="AO356" s="158"/>
      <x:c r="AP356" s="158"/>
      <x:c r="AQ356" s="158"/>
      <x:c r="AR356" s="158"/>
      <x:c r="AS356" s="158"/>
      <x:c r="AT356" s="158"/>
      <x:c r="AU356" s="158"/>
      <x:c r="AV356" s="158"/>
      <x:c r="AW356" s="158"/>
    </x:row>
    <x:row r="357" s="92" customFormat="1" ht="12">
      <x:c r="G357" s="92" t="s">
        <x:v>319</x:v>
      </x:c>
      <x:c r="AF357" s="158"/>
      <x:c r="AG357" s="158"/>
      <x:c r="AH357" s="158"/>
      <x:c r="AI357" s="158"/>
      <x:c r="AJ357" s="158"/>
      <x:c r="AK357" s="158"/>
      <x:c r="AL357" s="158"/>
      <x:c r="AM357" s="158"/>
      <x:c r="AN357" s="158"/>
      <x:c r="AO357" s="158"/>
      <x:c r="AP357" s="158"/>
      <x:c r="AQ357" s="158"/>
      <x:c r="AR357" s="158"/>
      <x:c r="AS357" s="158"/>
      <x:c r="AT357" s="158"/>
      <x:c r="AU357" s="158"/>
      <x:c r="AV357" s="158"/>
      <x:c r="AW357" s="158"/>
    </x:row>
    <x:row r="358" s="92" customFormat="1" ht="12">
      <x:c r="AF358" s="158"/>
      <x:c r="AG358" s="158"/>
      <x:c r="AH358" s="158"/>
      <x:c r="AI358" s="158"/>
      <x:c r="AJ358" s="158"/>
      <x:c r="AK358" s="158"/>
      <x:c r="AL358" s="158"/>
      <x:c r="AM358" s="158"/>
      <x:c r="AN358" s="158"/>
      <x:c r="AO358" s="158"/>
      <x:c r="AP358" s="158"/>
      <x:c r="AQ358" s="158"/>
      <x:c r="AR358" s="158"/>
      <x:c r="AS358" s="158"/>
      <x:c r="AT358" s="158"/>
      <x:c r="AU358" s="158"/>
      <x:c r="AV358" s="158"/>
      <x:c r="AW358" s="158"/>
    </x:row>
    <x:row r="359" s="92" customFormat="1" ht="12">
      <x:c r="H359" s="92" t="s">
        <x:v>320</x:v>
      </x:c>
      <x:c r="J359" s="92" t="s">
        <x:v>114</x:v>
      </x:c>
      <x:c r="K359" s="92" t="s">
        <x:v>321</x:v>
      </x:c>
      <x:c r="AF359" s="158"/>
      <x:c r="AG359" s="158"/>
      <x:c r="AH359" s="158"/>
      <x:c r="AI359" s="158"/>
      <x:c r="AJ359" s="158"/>
      <x:c r="AK359" s="158"/>
      <x:c r="AL359" s="158"/>
      <x:c r="AM359" s="158"/>
      <x:c r="AN359" s="158"/>
      <x:c r="AO359" s="158"/>
      <x:c r="AP359" s="158"/>
      <x:c r="AQ359" s="158"/>
      <x:c r="AR359" s="158"/>
      <x:c r="AS359" s="158"/>
      <x:c r="AT359" s="158"/>
      <x:c r="AU359" s="158"/>
      <x:c r="AV359" s="158"/>
      <x:c r="AW359" s="158"/>
    </x:row>
    <x:row r="360" s="92" customFormat="1" ht="12">
      <x:c r="AF360" s="158"/>
      <x:c r="AG360" s="158"/>
      <x:c r="AH360" s="158"/>
      <x:c r="AI360" s="158"/>
      <x:c r="AJ360" s="158"/>
      <x:c r="AK360" s="158"/>
      <x:c r="AL360" s="158"/>
      <x:c r="AM360" s="158"/>
      <x:c r="AN360" s="158"/>
      <x:c r="AO360" s="158"/>
      <x:c r="AP360" s="158"/>
      <x:c r="AQ360" s="158"/>
      <x:c r="AR360" s="158"/>
      <x:c r="AS360" s="158"/>
      <x:c r="AT360" s="158"/>
      <x:c r="AU360" s="158"/>
      <x:c r="AV360" s="158"/>
      <x:c r="AW360" s="158"/>
    </x:row>
    <x:row r="361" s="92" customFormat="1" ht="12">
      <x:c r="H361" s="92" t="s">
        <x:v>320</x:v>
      </x:c>
      <x:c r="J361" s="268" t="s">
        <x:v>312</x:v>
      </x:c>
      <x:c r="K361" s="428" t="n">
        <x:f>+I337</x:f>
        <x:v>1255.4020842155883</x:v>
      </x:c>
      <x:c r="L361" s="428"/>
      <x:c r="M361" s="428"/>
      <x:c r="N361" s="151" t="s">
        <x:v>211</x:v>
      </x:c>
      <x:c r="O361" s="498" t="n">
        <x:f>+I342</x:f>
        <x:v>1.3</x:v>
      </x:c>
      <x:c r="P361" s="498"/>
      <x:c r="Q361" s="498"/>
      <x:c r="R361" s="92" t="s">
        <x:v>322</x:v>
      </x:c>
      <x:c r="S361" s="428" t="n">
        <x:f>+U347</x:f>
        <x:v>3.26404541896053</x:v>
      </x:c>
      <x:c r="T361" s="498"/>
      <x:c r="U361" s="498"/>
      <x:c r="V361" s="151" t="s">
        <x:v>211</x:v>
      </x:c>
      <x:c r="W361" s="532" t="n">
        <x:f>+I355</x:f>
        <x:v>0.9666666666666666</x:v>
      </x:c>
      <x:c r="X361" s="498"/>
      <x:c r="Y361" s="92" t="s">
        <x:v>226</x:v>
      </x:c>
      <x:c r="AF361" s="158"/>
      <x:c r="AG361" s="158"/>
      <x:c r="AH361" s="158"/>
      <x:c r="AI361" s="158"/>
      <x:c r="AJ361" s="158"/>
      <x:c r="AK361" s="158"/>
      <x:c r="AL361" s="158"/>
      <x:c r="AM361" s="158"/>
      <x:c r="AN361" s="158"/>
      <x:c r="AO361" s="158"/>
      <x:c r="AP361" s="158"/>
      <x:c r="AQ361" s="158"/>
      <x:c r="AR361" s="158"/>
      <x:c r="AS361" s="158"/>
      <x:c r="AT361" s="158"/>
      <x:c r="AU361" s="158"/>
      <x:c r="AV361" s="158"/>
      <x:c r="AW361" s="158"/>
    </x:row>
    <x:row r="362" s="92" customFormat="1" ht="12">
      <x:c r="AF362" s="158"/>
      <x:c r="AG362" s="158"/>
      <x:c r="AH362" s="158"/>
      <x:c r="AI362" s="158"/>
      <x:c r="AJ362" s="158"/>
      <x:c r="AK362" s="158"/>
      <x:c r="AL362" s="158"/>
      <x:c r="AM362" s="158"/>
      <x:c r="AN362" s="158"/>
      <x:c r="AO362" s="158"/>
      <x:c r="AP362" s="158"/>
      <x:c r="AQ362" s="158"/>
      <x:c r="AR362" s="158"/>
      <x:c r="AS362" s="158"/>
      <x:c r="AT362" s="158"/>
      <x:c r="AU362" s="158"/>
      <x:c r="AV362" s="158"/>
      <x:c r="AW362" s="158"/>
    </x:row>
    <x:row r="363" s="92" customFormat="1" ht="12">
      <x:c r="H363" s="92" t="s">
        <x:v>320</x:v>
      </x:c>
      <x:c r="J363" s="92" t="s">
        <x:v>114</x:v>
      </x:c>
      <x:c r="K363" s="625" t="n">
        <x:f>(K361*O361)+(S361*W361)</x:f>
        <x:v>1635.17795338526</x:v>
      </x:c>
      <x:c r="L363" s="625"/>
      <x:c r="M363" s="625"/>
      <x:c r="N363" s="92" t="s">
        <x:v>313</x:v>
      </x:c>
      <x:c r="AF363" s="158"/>
      <x:c r="AG363" s="158"/>
      <x:c r="AH363" s="158"/>
      <x:c r="AI363" s="158"/>
      <x:c r="AJ363" s="158"/>
      <x:c r="AK363" s="158"/>
      <x:c r="AL363" s="158"/>
      <x:c r="AM363" s="158"/>
      <x:c r="AN363" s="158"/>
      <x:c r="AO363" s="158"/>
      <x:c r="AP363" s="158"/>
      <x:c r="AQ363" s="158"/>
      <x:c r="AR363" s="158"/>
      <x:c r="AS363" s="158"/>
      <x:c r="AT363" s="158"/>
      <x:c r="AU363" s="158"/>
      <x:c r="AV363" s="158"/>
      <x:c r="AW363" s="158"/>
    </x:row>
    <x:row r="364" s="92" customFormat="1" ht="12">
      <x:c r="AF364" s="158"/>
      <x:c r="AG364" s="158"/>
      <x:c r="AH364" s="158"/>
      <x:c r="AI364" s="158"/>
      <x:c r="AJ364" s="158"/>
      <x:c r="AK364" s="158"/>
      <x:c r="AL364" s="158"/>
      <x:c r="AM364" s="158"/>
      <x:c r="AN364" s="158"/>
      <x:c r="AO364" s="158"/>
      <x:c r="AP364" s="158"/>
      <x:c r="AQ364" s="158"/>
      <x:c r="AR364" s="158"/>
      <x:c r="AS364" s="158"/>
      <x:c r="AT364" s="158"/>
      <x:c r="AU364" s="158"/>
      <x:c r="AV364" s="158"/>
      <x:c r="AW364" s="158"/>
    </x:row>
    <x:row r="365" s="92" customFormat="1" ht="12">
      <x:c r="E365" s="92" t="s">
        <x:v>323</x:v>
      </x:c>
      <x:c r="F365" s="92" t="s">
        <x:v>324</x:v>
      </x:c>
      <x:c r="AF365" s="158"/>
      <x:c r="AG365" s="158"/>
      <x:c r="AH365" s="158"/>
      <x:c r="AI365" s="158"/>
      <x:c r="AJ365" s="158"/>
      <x:c r="AK365" s="158"/>
      <x:c r="AL365" s="158"/>
      <x:c r="AM365" s="158"/>
      <x:c r="AN365" s="158"/>
      <x:c r="AO365" s="158"/>
      <x:c r="AP365" s="158"/>
      <x:c r="AQ365" s="158"/>
      <x:c r="AR365" s="158"/>
      <x:c r="AS365" s="158"/>
      <x:c r="AT365" s="158"/>
      <x:c r="AU365" s="158"/>
      <x:c r="AV365" s="158"/>
      <x:c r="AW365" s="158"/>
    </x:row>
    <x:row r="366" s="92" customFormat="1" ht="12">
      <x:c r="AF366" s="158"/>
      <x:c r="AG366" s="158"/>
      <x:c r="AH366" s="158"/>
      <x:c r="AI366" s="158"/>
      <x:c r="AJ366" s="158"/>
      <x:c r="AK366" s="158"/>
      <x:c r="AL366" s="158"/>
      <x:c r="AM366" s="158"/>
      <x:c r="AN366" s="158"/>
      <x:c r="AO366" s="158"/>
      <x:c r="AP366" s="158"/>
      <x:c r="AQ366" s="158"/>
      <x:c r="AR366" s="158"/>
      <x:c r="AS366" s="158"/>
      <x:c r="AT366" s="158"/>
      <x:c r="AU366" s="158"/>
      <x:c r="AV366" s="158"/>
      <x:c r="AW366" s="158"/>
    </x:row>
    <x:row r="367" s="92" customFormat="1" ht="12">
      <x:c r="G367" s="218" t="s">
        <x:v>325</x:v>
      </x:c>
      <x:c r="H367" s="92" t="s">
        <x:v>326</x:v>
      </x:c>
      <x:c r="AF367" s="158"/>
      <x:c r="AG367" s="158"/>
      <x:c r="AH367" s="158"/>
      <x:c r="AI367" s="158"/>
      <x:c r="AJ367" s="158"/>
      <x:c r="AK367" s="158"/>
      <x:c r="AL367" s="158"/>
      <x:c r="AM367" s="158"/>
      <x:c r="AN367" s="158"/>
      <x:c r="AO367" s="158"/>
      <x:c r="AP367" s="158"/>
      <x:c r="AQ367" s="158"/>
      <x:c r="AR367" s="158"/>
      <x:c r="AS367" s="158"/>
      <x:c r="AT367" s="158"/>
      <x:c r="AU367" s="158"/>
      <x:c r="AV367" s="158"/>
      <x:c r="AW367" s="158"/>
    </x:row>
    <x:row r="368" s="92" customFormat="1" ht="12">
      <x:c r="G368" s="218"/>
      <x:c r="AF368" s="158"/>
      <x:c r="AG368" s="158"/>
      <x:c r="AH368" s="158"/>
      <x:c r="AI368" s="158"/>
      <x:c r="AJ368" s="158"/>
      <x:c r="AK368" s="158"/>
      <x:c r="AL368" s="158"/>
      <x:c r="AM368" s="158"/>
      <x:c r="AN368" s="158"/>
      <x:c r="AO368" s="158"/>
      <x:c r="AP368" s="158"/>
      <x:c r="AQ368" s="158"/>
      <x:c r="AR368" s="158"/>
      <x:c r="AS368" s="158"/>
      <x:c r="AT368" s="158"/>
      <x:c r="AU368" s="158"/>
      <x:c r="AV368" s="158"/>
      <x:c r="AW368" s="158"/>
    </x:row>
    <x:row r="369" s="92" customFormat="1" ht="12">
      <x:c r="G369" s="218"/>
      <x:c r="H369" s="92" t="s">
        <x:v>241</x:v>
      </x:c>
      <x:c r="I369" s="92" t="s">
        <x:v>114</x:v>
      </x:c>
      <x:c r="J369" s="92" t="s">
        <x:v>327</x:v>
      </x:c>
      <x:c r="K369" s="92" t="s">
        <x:v>290</x:v>
      </x:c>
      <x:c r="L369" s="92" t="s">
        <x:v>328</x:v>
      </x:c>
      <x:c r="AF369" s="158"/>
      <x:c r="AG369" s="158"/>
      <x:c r="AH369" s="158"/>
      <x:c r="AI369" s="158"/>
      <x:c r="AJ369" s="158"/>
      <x:c r="AK369" s="158"/>
      <x:c r="AL369" s="158"/>
      <x:c r="AM369" s="158"/>
      <x:c r="AN369" s="158"/>
      <x:c r="AO369" s="158"/>
      <x:c r="AP369" s="158"/>
      <x:c r="AQ369" s="158"/>
      <x:c r="AR369" s="158"/>
      <x:c r="AS369" s="158"/>
      <x:c r="AT369" s="158"/>
      <x:c r="AU369" s="158"/>
      <x:c r="AV369" s="158"/>
      <x:c r="AW369" s="158"/>
    </x:row>
    <x:row r="370" s="92" customFormat="1" ht="12">
      <x:c r="G370" s="218"/>
      <x:c r="AF370" s="158"/>
      <x:c r="AG370" s="158"/>
      <x:c r="AH370" s="158"/>
      <x:c r="AI370" s="158"/>
      <x:c r="AJ370" s="158"/>
      <x:c r="AK370" s="158"/>
      <x:c r="AL370" s="158"/>
      <x:c r="AM370" s="158"/>
      <x:c r="AN370" s="158"/>
      <x:c r="AO370" s="158"/>
      <x:c r="AP370" s="158"/>
      <x:c r="AQ370" s="158"/>
      <x:c r="AR370" s="158"/>
      <x:c r="AS370" s="158"/>
      <x:c r="AT370" s="158"/>
      <x:c r="AU370" s="158"/>
      <x:c r="AV370" s="158"/>
      <x:c r="AW370" s="158"/>
    </x:row>
    <x:row r="371" s="92" customFormat="1" ht="12">
      <x:c r="G371" s="218"/>
      <x:c r="H371" s="92" t="s">
        <x:v>241</x:v>
      </x:c>
      <x:c r="I371" s="92" t="s">
        <x:v>114</x:v>
      </x:c>
      <x:c r="J371" s="428" t="n">
        <x:f>+I337</x:f>
        <x:v>1255.4020842155883</x:v>
      </x:c>
      <x:c r="K371" s="498"/>
      <x:c r="L371" s="498"/>
      <x:c r="M371" s="92" t="s">
        <x:v>290</x:v>
      </x:c>
      <x:c r="N371" s="428" t="n">
        <x:f>+U347</x:f>
        <x:v>3.26404541896053</x:v>
      </x:c>
      <x:c r="O371" s="498"/>
      <x:c r="P371" s="498"/>
      <x:c r="AF371" s="158"/>
      <x:c r="AG371" s="158"/>
      <x:c r="AH371" s="158"/>
      <x:c r="AI371" s="158"/>
      <x:c r="AJ371" s="158"/>
      <x:c r="AK371" s="158"/>
      <x:c r="AL371" s="158"/>
      <x:c r="AM371" s="158"/>
      <x:c r="AN371" s="158"/>
      <x:c r="AO371" s="158"/>
      <x:c r="AP371" s="158"/>
      <x:c r="AQ371" s="158"/>
      <x:c r="AR371" s="158"/>
      <x:c r="AS371" s="158"/>
      <x:c r="AT371" s="158"/>
      <x:c r="AU371" s="158"/>
      <x:c r="AV371" s="158"/>
      <x:c r="AW371" s="158"/>
    </x:row>
    <x:row r="372" s="92" customFormat="1" ht="12">
      <x:c r="G372" s="218"/>
      <x:c r="AF372" s="158"/>
      <x:c r="AG372" s="158"/>
      <x:c r="AH372" s="158"/>
      <x:c r="AI372" s="158"/>
      <x:c r="AJ372" s="158"/>
      <x:c r="AK372" s="158"/>
      <x:c r="AL372" s="158"/>
      <x:c r="AM372" s="158"/>
      <x:c r="AN372" s="158"/>
      <x:c r="AO372" s="158"/>
      <x:c r="AP372" s="158"/>
      <x:c r="AQ372" s="158"/>
      <x:c r="AR372" s="158"/>
      <x:c r="AS372" s="158"/>
      <x:c r="AT372" s="158"/>
      <x:c r="AU372" s="158"/>
      <x:c r="AV372" s="158"/>
      <x:c r="AW372" s="158"/>
    </x:row>
    <x:row r="373" s="92" customFormat="1" ht="12">
      <x:c r="G373" s="218"/>
      <x:c r="H373" s="92" t="s">
        <x:v>241</x:v>
      </x:c>
      <x:c r="I373" s="92" t="s">
        <x:v>114</x:v>
      </x:c>
      <x:c r="J373" s="428" t="n">
        <x:f>J371+N371</x:f>
        <x:v>1258.6661296345487</x:v>
      </x:c>
      <x:c r="K373" s="428"/>
      <x:c r="L373" s="428"/>
      <x:c r="M373" s="92" t="s">
        <x:v>212</x:v>
      </x:c>
      <x:c r="AF373" s="158"/>
      <x:c r="AG373" s="158"/>
      <x:c r="AH373" s="158"/>
      <x:c r="AI373" s="158"/>
      <x:c r="AJ373" s="158"/>
      <x:c r="AK373" s="158"/>
      <x:c r="AL373" s="158"/>
      <x:c r="AM373" s="158"/>
      <x:c r="AN373" s="158"/>
      <x:c r="AO373" s="158"/>
      <x:c r="AP373" s="158"/>
      <x:c r="AQ373" s="158"/>
      <x:c r="AR373" s="158"/>
      <x:c r="AS373" s="158"/>
      <x:c r="AT373" s="158"/>
      <x:c r="AU373" s="158"/>
      <x:c r="AV373" s="158"/>
      <x:c r="AW373" s="158"/>
    </x:row>
    <x:row r="374" s="92" customFormat="1" ht="12">
      <x:c r="G374" s="218"/>
      <x:c r="AF374" s="158"/>
      <x:c r="AG374" s="158"/>
      <x:c r="AH374" s="158"/>
      <x:c r="AI374" s="158"/>
      <x:c r="AJ374" s="158"/>
      <x:c r="AK374" s="158"/>
      <x:c r="AL374" s="158"/>
      <x:c r="AM374" s="158"/>
      <x:c r="AN374" s="158"/>
      <x:c r="AO374" s="158"/>
      <x:c r="AP374" s="158"/>
      <x:c r="AQ374" s="158"/>
      <x:c r="AR374" s="158"/>
      <x:c r="AS374" s="158"/>
      <x:c r="AT374" s="158"/>
      <x:c r="AU374" s="158"/>
      <x:c r="AV374" s="158"/>
      <x:c r="AW374" s="158"/>
    </x:row>
    <x:row r="375" s="92" customFormat="1" ht="12">
      <x:c r="G375" s="218" t="s">
        <x:v>325</x:v>
      </x:c>
      <x:c r="H375" s="92" t="s">
        <x:v>329</x:v>
      </x:c>
      <x:c r="P375" s="92" t="s">
        <x:v>330</x:v>
      </x:c>
      <x:c r="AF375" s="158"/>
      <x:c r="AG375" s="158"/>
      <x:c r="AH375" s="158"/>
      <x:c r="AI375" s="158"/>
      <x:c r="AJ375" s="158"/>
      <x:c r="AK375" s="158"/>
      <x:c r="AL375" s="158"/>
      <x:c r="AM375" s="158"/>
      <x:c r="AN375" s="158"/>
      <x:c r="AO375" s="158"/>
      <x:c r="AP375" s="158"/>
      <x:c r="AQ375" s="158"/>
      <x:c r="AR375" s="158"/>
      <x:c r="AS375" s="158"/>
      <x:c r="AT375" s="158"/>
      <x:c r="AU375" s="158"/>
      <x:c r="AV375" s="158"/>
      <x:c r="AW375" s="158"/>
    </x:row>
    <x:row r="376" s="92" customFormat="1" ht="12">
      <x:c r="G376" s="218"/>
      <x:c r="AF376" s="158"/>
      <x:c r="AG376" s="158"/>
      <x:c r="AH376" s="158"/>
      <x:c r="AI376" s="158"/>
      <x:c r="AJ376" s="158"/>
      <x:c r="AK376" s="158"/>
      <x:c r="AL376" s="158"/>
      <x:c r="AM376" s="158"/>
      <x:c r="AN376" s="158"/>
      <x:c r="AO376" s="158"/>
      <x:c r="AP376" s="158"/>
      <x:c r="AQ376" s="158"/>
      <x:c r="AR376" s="158"/>
      <x:c r="AS376" s="158"/>
      <x:c r="AT376" s="158"/>
      <x:c r="AU376" s="158"/>
      <x:c r="AV376" s="158"/>
      <x:c r="AW376" s="158"/>
    </x:row>
    <x:row r="377" s="92" customFormat="1" ht="12">
      <x:c r="G377" s="218"/>
      <x:c r="M377" s="111" t="s">
        <x:v>241</x:v>
      </x:c>
      <x:c r="N377" s="88" t="s">
        <x:v>114</x:v>
      </x:c>
      <x:c r="O377" s="626" t="n">
        <x:f>+J373</x:f>
        <x:v>1258.6661296345487</x:v>
      </x:c>
      <x:c r="P377" s="626"/>
      <x:c r="Q377" s="626"/>
      <x:c r="AF377" s="158"/>
      <x:c r="AG377" s="158"/>
      <x:c r="AH377" s="158"/>
      <x:c r="AI377" s="158"/>
      <x:c r="AJ377" s="158"/>
      <x:c r="AK377" s="158"/>
      <x:c r="AL377" s="158"/>
      <x:c r="AM377" s="158"/>
      <x:c r="AN377" s="158"/>
      <x:c r="AO377" s="158"/>
      <x:c r="AP377" s="158"/>
      <x:c r="AQ377" s="158"/>
      <x:c r="AR377" s="158"/>
      <x:c r="AS377" s="158"/>
      <x:c r="AT377" s="158"/>
      <x:c r="AU377" s="158"/>
      <x:c r="AV377" s="158"/>
      <x:c r="AW377" s="158"/>
    </x:row>
    <x:row r="378" s="92" customFormat="1" ht="12">
      <x:c r="G378" s="218"/>
      <x:c r="H378" s="92" t="s">
        <x:v>331</x:v>
      </x:c>
      <x:c r="I378" s="92" t="s">
        <x:v>114</x:v>
      </x:c>
      <x:c r="J378" s="541" t="s">
        <x:v>241</x:v>
      </x:c>
      <x:c r="K378" s="541"/>
      <x:c r="M378" s="111" t="s">
        <x:v>119</x:v>
      </x:c>
      <x:c r="N378" s="88" t="s">
        <x:v>114</x:v>
      </x:c>
      <x:c r="O378" s="539" t="n">
        <x:f>+T335</x:f>
        <x:v>1</x:v>
      </x:c>
      <x:c r="P378" s="535"/>
      <x:c r="Q378" s="88"/>
      <x:c r="AF378" s="158"/>
      <x:c r="AG378" s="158"/>
      <x:c r="AH378" s="158"/>
      <x:c r="AI378" s="158"/>
      <x:c r="AJ378" s="158"/>
      <x:c r="AK378" s="158"/>
      <x:c r="AL378" s="158"/>
      <x:c r="AM378" s="158"/>
      <x:c r="AN378" s="158"/>
      <x:c r="AO378" s="158"/>
      <x:c r="AP378" s="158"/>
      <x:c r="AQ378" s="158"/>
      <x:c r="AR378" s="158"/>
      <x:c r="AS378" s="158"/>
      <x:c r="AT378" s="158"/>
      <x:c r="AU378" s="158"/>
      <x:c r="AV378" s="158"/>
      <x:c r="AW378" s="158"/>
    </x:row>
    <x:row r="379" s="92" customFormat="1" ht="12">
      <x:c r="G379" s="218"/>
      <x:c r="J379" s="92" t="s">
        <x:v>119</x:v>
      </x:c>
      <x:c r="K379" s="92" t="s">
        <x:v>96</x:v>
      </x:c>
      <x:c r="M379" s="179" t="s">
        <x:v>96</x:v>
      </x:c>
      <x:c r="N379" s="88" t="s">
        <x:v>114</x:v>
      </x:c>
      <x:c r="O379" s="532" t="n">
        <x:f>Q45-(E11/100)</x:f>
        <x:v>0.26</x:v>
      </x:c>
      <x:c r="P379" s="498"/>
      <x:c r="AF379" s="158"/>
      <x:c r="AG379" s="158"/>
      <x:c r="AH379" s="158"/>
      <x:c r="AI379" s="158"/>
      <x:c r="AJ379" s="158"/>
      <x:c r="AK379" s="158"/>
      <x:c r="AL379" s="158"/>
      <x:c r="AM379" s="158"/>
      <x:c r="AN379" s="158"/>
      <x:c r="AO379" s="158"/>
      <x:c r="AP379" s="158"/>
      <x:c r="AQ379" s="158"/>
      <x:c r="AR379" s="158"/>
      <x:c r="AS379" s="158"/>
      <x:c r="AT379" s="158"/>
      <x:c r="AU379" s="158"/>
      <x:c r="AV379" s="158"/>
      <x:c r="AW379" s="158"/>
    </x:row>
    <x:row r="380" s="92" customFormat="1" ht="12">
      <x:c r="G380" s="218"/>
      <x:c r="AF380" s="158"/>
      <x:c r="AG380" s="158"/>
      <x:c r="AH380" s="158"/>
      <x:c r="AI380" s="158"/>
      <x:c r="AJ380" s="158"/>
      <x:c r="AK380" s="158"/>
      <x:c r="AL380" s="158"/>
      <x:c r="AM380" s="158"/>
      <x:c r="AN380" s="158"/>
      <x:c r="AO380" s="158"/>
      <x:c r="AP380" s="158"/>
      <x:c r="AQ380" s="158"/>
      <x:c r="AR380" s="158"/>
      <x:c r="AS380" s="158"/>
      <x:c r="AT380" s="158"/>
      <x:c r="AU380" s="158"/>
      <x:c r="AV380" s="158"/>
      <x:c r="AW380" s="158"/>
    </x:row>
    <x:row r="381" s="92" customFormat="1" ht="12">
      <x:c r="G381" s="218"/>
      <x:c r="H381" s="430" t="s">
        <x:v>331</x:v>
      </x:c>
      <x:c r="I381" s="430" t="s">
        <x:v>114</x:v>
      </x:c>
      <x:c r="J381" s="617" t="n">
        <x:f>+J373</x:f>
        <x:v>1258.6661296345487</x:v>
      </x:c>
      <x:c r="K381" s="617"/>
      <x:c r="L381" s="617"/>
      <x:c r="M381" s="617"/>
      <x:c r="N381" s="430" t="s">
        <x:v>114</x:v>
      </x:c>
      <x:c r="O381" s="430"/>
      <x:c r="P381" s="571" t="n">
        <x:f>J381/(J382*L382)</x:f>
        <x:v>0.4841023575517495</x:v>
      </x:c>
      <x:c r="Q381" s="571"/>
      <x:c r="R381" s="571"/>
      <x:c r="AF381" s="158"/>
      <x:c r="AG381" s="158"/>
      <x:c r="AH381" s="158"/>
      <x:c r="AI381" s="158"/>
      <x:c r="AJ381" s="158"/>
      <x:c r="AK381" s="158"/>
      <x:c r="AL381" s="158"/>
      <x:c r="AM381" s="158"/>
      <x:c r="AN381" s="158"/>
      <x:c r="AO381" s="158"/>
      <x:c r="AP381" s="158"/>
      <x:c r="AQ381" s="158"/>
      <x:c r="AR381" s="158"/>
      <x:c r="AS381" s="158"/>
      <x:c r="AT381" s="158"/>
      <x:c r="AU381" s="158"/>
      <x:c r="AV381" s="158"/>
      <x:c r="AW381" s="158"/>
    </x:row>
    <x:row r="382" s="92" customFormat="1" ht="12">
      <x:c r="G382" s="218"/>
      <x:c r="H382" s="430"/>
      <x:c r="I382" s="430"/>
      <x:c r="J382" s="576" t="n">
        <x:f>+O378*100</x:f>
        <x:v>100</x:v>
      </x:c>
      <x:c r="K382" s="576"/>
      <x:c r="L382" s="576" t="n">
        <x:f>+O379*100</x:f>
        <x:v>26</x:v>
      </x:c>
      <x:c r="M382" s="576"/>
      <x:c r="N382" s="430"/>
      <x:c r="O382" s="430"/>
      <x:c r="P382" s="571"/>
      <x:c r="Q382" s="571"/>
      <x:c r="R382" s="571"/>
      <x:c r="AF382" s="158"/>
      <x:c r="AG382" s="158"/>
      <x:c r="AH382" s="158"/>
      <x:c r="AI382" s="158"/>
      <x:c r="AJ382" s="158"/>
      <x:c r="AK382" s="158"/>
      <x:c r="AL382" s="158"/>
      <x:c r="AM382" s="158"/>
      <x:c r="AN382" s="158"/>
      <x:c r="AO382" s="158"/>
      <x:c r="AP382" s="158"/>
      <x:c r="AQ382" s="158"/>
      <x:c r="AR382" s="158"/>
      <x:c r="AS382" s="158"/>
      <x:c r="AT382" s="158"/>
      <x:c r="AU382" s="158"/>
      <x:c r="AV382" s="158"/>
      <x:c r="AW382" s="158"/>
    </x:row>
    <x:row r="383" s="92" customFormat="1" ht="12">
      <x:c r="G383" s="218"/>
      <x:c r="AF383" s="158"/>
      <x:c r="AG383" s="158"/>
      <x:c r="AH383" s="158"/>
      <x:c r="AI383" s="158"/>
      <x:c r="AJ383" s="158"/>
      <x:c r="AK383" s="158"/>
      <x:c r="AL383" s="158"/>
      <x:c r="AM383" s="158"/>
      <x:c r="AN383" s="158"/>
      <x:c r="AO383" s="158"/>
      <x:c r="AP383" s="158"/>
      <x:c r="AQ383" s="158"/>
      <x:c r="AR383" s="158"/>
      <x:c r="AS383" s="158"/>
      <x:c r="AT383" s="158"/>
      <x:c r="AU383" s="158"/>
      <x:c r="AV383" s="158"/>
      <x:c r="AW383" s="158"/>
    </x:row>
    <x:row r="384" s="92" customFormat="1" ht="12">
      <x:c r="G384" s="218"/>
      <x:c r="H384" s="92" t="s">
        <x:v>331</x:v>
      </x:c>
      <x:c r="I384" s="92" t="s">
        <x:v>114</x:v>
      </x:c>
      <x:c r="J384" s="532" t="n">
        <x:f>+P381</x:f>
        <x:v>0.4841023575517495</x:v>
      </x:c>
      <x:c r="K384" s="498"/>
      <x:c r="L384" s="498"/>
      <x:c r="M384" s="92" t="s">
        <x:v>213</x:v>
      </x:c>
      <x:c r="AF384" s="158"/>
      <x:c r="AG384" s="158"/>
      <x:c r="AH384" s="158"/>
      <x:c r="AI384" s="158"/>
      <x:c r="AJ384" s="158"/>
      <x:c r="AK384" s="158"/>
      <x:c r="AL384" s="158"/>
      <x:c r="AM384" s="158"/>
      <x:c r="AN384" s="158"/>
      <x:c r="AO384" s="158"/>
      <x:c r="AP384" s="158"/>
      <x:c r="AQ384" s="158"/>
      <x:c r="AR384" s="158"/>
      <x:c r="AS384" s="158"/>
      <x:c r="AT384" s="158"/>
      <x:c r="AU384" s="158"/>
      <x:c r="AV384" s="158"/>
      <x:c r="AW384" s="158"/>
    </x:row>
    <x:row r="385" s="92" customFormat="1" ht="12">
      <x:c r="G385" s="218"/>
      <x:c r="AF385" s="158"/>
      <x:c r="AG385" s="158"/>
      <x:c r="AH385" s="158"/>
      <x:c r="AI385" s="158"/>
      <x:c r="AJ385" s="158"/>
      <x:c r="AK385" s="158"/>
      <x:c r="AL385" s="158"/>
      <x:c r="AM385" s="158"/>
      <x:c r="AN385" s="158"/>
      <x:c r="AO385" s="158"/>
      <x:c r="AP385" s="158"/>
      <x:c r="AQ385" s="158"/>
      <x:c r="AR385" s="158"/>
      <x:c r="AS385" s="158"/>
      <x:c r="AT385" s="158"/>
      <x:c r="AU385" s="158"/>
      <x:c r="AV385" s="158"/>
      <x:c r="AW385" s="158"/>
    </x:row>
    <x:row r="386" s="92" customFormat="1" ht="12">
      <x:c r="G386" s="218" t="s">
        <x:v>325</x:v>
      </x:c>
      <x:c r="H386" s="92" t="s">
        <x:v>332</x:v>
      </x:c>
      <x:c r="AF386" s="158"/>
      <x:c r="AG386" s="158"/>
      <x:c r="AH386" s="158"/>
      <x:c r="AI386" s="158"/>
      <x:c r="AJ386" s="158"/>
      <x:c r="AK386" s="158"/>
      <x:c r="AL386" s="158"/>
      <x:c r="AM386" s="158"/>
      <x:c r="AN386" s="158"/>
      <x:c r="AO386" s="158"/>
      <x:c r="AP386" s="158"/>
      <x:c r="AQ386" s="158"/>
      <x:c r="AR386" s="158"/>
      <x:c r="AS386" s="158"/>
      <x:c r="AT386" s="158"/>
      <x:c r="AU386" s="158"/>
      <x:c r="AV386" s="158"/>
      <x:c r="AW386" s="158"/>
    </x:row>
    <x:row r="387" s="92" customFormat="1" ht="12">
      <x:c r="G387" s="218"/>
      <x:c r="AF387" s="158"/>
      <x:c r="AG387" s="158"/>
      <x:c r="AH387" s="158"/>
      <x:c r="AI387" s="158"/>
      <x:c r="AJ387" s="158"/>
      <x:c r="AK387" s="158"/>
      <x:c r="AL387" s="158"/>
      <x:c r="AM387" s="158"/>
      <x:c r="AN387" s="158"/>
      <x:c r="AO387" s="158"/>
      <x:c r="AP387" s="158"/>
      <x:c r="AQ387" s="158"/>
      <x:c r="AR387" s="158"/>
      <x:c r="AS387" s="158"/>
      <x:c r="AT387" s="158"/>
      <x:c r="AU387" s="158"/>
      <x:c r="AV387" s="158"/>
      <x:c r="AW387" s="158"/>
    </x:row>
    <x:row r="388" s="92" customFormat="1" ht="14.25">
      <x:c r="H388" s="271" t="s">
        <x:v>333</x:v>
      </x:c>
      <x:c r="I388" s="92" t="s">
        <x:v>114</x:v>
      </x:c>
      <x:c r="J388" s="92" t="s">
        <x:v>225</x:v>
      </x:c>
      <x:c r="K388" s="498">
        <x:v>0.53</x:v>
      </x:c>
      <x:c r="L388" s="498"/>
      <x:c r="M388" s="272" t="s">
        <x:v>334</x:v>
      </x:c>
      <x:c r="N388" s="618" t="s">
        <x:v>335</x:v>
      </x:c>
      <x:c r="O388" s="618"/>
      <x:c r="AF388" s="158"/>
      <x:c r="AG388" s="158"/>
      <x:c r="AH388" s="158"/>
      <x:c r="AI388" s="158"/>
      <x:c r="AJ388" s="158"/>
      <x:c r="AK388" s="158"/>
      <x:c r="AL388" s="158"/>
      <x:c r="AM388" s="158"/>
      <x:c r="AN388" s="158"/>
      <x:c r="AO388" s="158"/>
      <x:c r="AP388" s="158"/>
      <x:c r="AQ388" s="158"/>
      <x:c r="AR388" s="158"/>
      <x:c r="AS388" s="158"/>
      <x:c r="AT388" s="158"/>
      <x:c r="AU388" s="158"/>
      <x:c r="AV388" s="158"/>
      <x:c r="AW388" s="158"/>
    </x:row>
    <x:row r="389" s="92" customFormat="1" ht="12">
      <x:c r="R389" s="182"/>
      <x:c r="S389" s="182"/>
      <x:c r="AF389" s="158"/>
      <x:c r="AG389" s="158"/>
      <x:c r="AH389" s="158"/>
      <x:c r="AI389" s="158"/>
      <x:c r="AJ389" s="158"/>
      <x:c r="AK389" s="158"/>
      <x:c r="AL389" s="158"/>
      <x:c r="AM389" s="158"/>
      <x:c r="AN389" s="158"/>
      <x:c r="AO389" s="158"/>
      <x:c r="AP389" s="158"/>
      <x:c r="AQ389" s="158"/>
      <x:c r="AR389" s="158"/>
      <x:c r="AS389" s="158"/>
      <x:c r="AT389" s="158"/>
      <x:c r="AU389" s="158"/>
      <x:c r="AV389" s="158"/>
      <x:c r="AW389" s="158"/>
    </x:row>
    <x:row r="390" s="92" customFormat="1" ht="14.25">
      <x:c r="H390" s="271" t="s">
        <x:v>333</x:v>
      </x:c>
      <x:c r="I390" s="92" t="s">
        <x:v>114</x:v>
      </x:c>
      <x:c r="J390" s="498">
        <x:v>0.85</x:v>
      </x:c>
      <x:c r="K390" s="498"/>
      <x:c r="L390" s="92" t="s">
        <x:v>211</x:v>
      </x:c>
      <x:c r="M390" s="498" t="n">
        <x:f>+K388</x:f>
        <x:v>0.53</x:v>
      </x:c>
      <x:c r="N390" s="498"/>
      <x:c r="O390" s="273" t="s">
        <x:v>334</x:v>
      </x:c>
      <x:c r="P390" s="498" t="n">
        <x:f>+F22</x:f>
        <x:v>210</x:v>
      </x:c>
      <x:c r="Q390" s="498"/>
      <x:c r="R390" s="498" t="s">
        <x:v>114</x:v>
      </x:c>
      <x:c r="S390" s="498"/>
      <x:c r="T390" s="532" t="n">
        <x:f>J390*M390*SQRT(P390)</x:f>
        <x:v>6.528365224158342</x:v>
      </x:c>
      <x:c r="U390" s="532"/>
      <x:c r="V390" s="532"/>
      <x:c r="W390" s="92" t="s">
        <x:v>213</x:v>
      </x:c>
      <x:c r="AF390" s="158"/>
      <x:c r="AG390" s="158"/>
      <x:c r="AH390" s="158"/>
      <x:c r="AI390" s="158"/>
      <x:c r="AJ390" s="158"/>
      <x:c r="AK390" s="158"/>
      <x:c r="AL390" s="158"/>
      <x:c r="AM390" s="158"/>
      <x:c r="AN390" s="158"/>
      <x:c r="AO390" s="158"/>
      <x:c r="AP390" s="158"/>
      <x:c r="AQ390" s="158"/>
      <x:c r="AR390" s="158"/>
      <x:c r="AS390" s="158"/>
      <x:c r="AT390" s="158"/>
      <x:c r="AU390" s="158"/>
      <x:c r="AV390" s="158"/>
      <x:c r="AW390" s="158"/>
    </x:row>
    <x:row r="391" s="92" customFormat="1" ht="12">
      <x:c r="AF391" s="158"/>
      <x:c r="AG391" s="158"/>
      <x:c r="AH391" s="158"/>
      <x:c r="AI391" s="158"/>
      <x:c r="AJ391" s="158"/>
      <x:c r="AK391" s="158"/>
      <x:c r="AL391" s="158"/>
      <x:c r="AM391" s="158"/>
      <x:c r="AN391" s="158"/>
      <x:c r="AO391" s="158"/>
      <x:c r="AP391" s="158"/>
      <x:c r="AQ391" s="158"/>
      <x:c r="AR391" s="158"/>
      <x:c r="AS391" s="158"/>
      <x:c r="AT391" s="158"/>
      <x:c r="AU391" s="158"/>
      <x:c r="AV391" s="158"/>
      <x:c r="AW391" s="158"/>
    </x:row>
    <x:row r="392" s="92" customFormat="1" ht="14.25">
      <x:c r="H392" s="271" t="s">
        <x:v>333</x:v>
      </x:c>
      <x:c r="I392" s="92" t="s">
        <x:v>114</x:v>
      </x:c>
      <x:c r="J392" s="532" t="n">
        <x:f>+T390</x:f>
        <x:v>6.528365224158342</x:v>
      </x:c>
      <x:c r="K392" s="498"/>
      <x:c r="L392" s="498"/>
      <x:c r="M392" s="88" t="s">
        <x:v>213</x:v>
      </x:c>
      <x:c r="O392" s="616" t="str">
        <x:f>IF(J392&gt;Q392,"&gt;","&lt;")</x:f>
        <x:v>&gt;</x:v>
      </x:c>
      <x:c r="P392" s="616"/>
      <x:c r="Q392" s="532" t="n">
        <x:f>+J384</x:f>
        <x:v>0.4841023575517495</x:v>
      </x:c>
      <x:c r="R392" s="498"/>
      <x:c r="S392" s="498"/>
      <x:c r="T392" s="92" t="s">
        <x:v>213</x:v>
      </x:c>
      <x:c r="W392" s="274" t="str">
        <x:f>IF(J392&gt;Q392,"OK CUMPLE","NO PASA")</x:f>
        <x:v>OK CUMPLE</x:v>
      </x:c>
      <x:c r="AF392" s="158"/>
      <x:c r="AG392" s="158"/>
      <x:c r="AH392" s="158"/>
      <x:c r="AI392" s="158"/>
      <x:c r="AJ392" s="158"/>
      <x:c r="AK392" s="158"/>
      <x:c r="AL392" s="158"/>
      <x:c r="AM392" s="158"/>
      <x:c r="AN392" s="158"/>
      <x:c r="AO392" s="158"/>
      <x:c r="AP392" s="158"/>
      <x:c r="AQ392" s="158"/>
      <x:c r="AR392" s="158"/>
      <x:c r="AS392" s="158"/>
      <x:c r="AT392" s="158"/>
      <x:c r="AU392" s="158"/>
      <x:c r="AV392" s="158"/>
      <x:c r="AW392" s="158"/>
    </x:row>
    <x:row r="393" s="92" customFormat="1" ht="12">
      <x:c r="AF393" s="158"/>
      <x:c r="AG393" s="158"/>
      <x:c r="AH393" s="158"/>
      <x:c r="AI393" s="158"/>
      <x:c r="AJ393" s="158"/>
      <x:c r="AK393" s="158"/>
      <x:c r="AL393" s="158"/>
      <x:c r="AM393" s="158"/>
      <x:c r="AN393" s="158"/>
      <x:c r="AO393" s="158"/>
      <x:c r="AP393" s="158"/>
      <x:c r="AQ393" s="158"/>
      <x:c r="AR393" s="158"/>
      <x:c r="AS393" s="158"/>
      <x:c r="AT393" s="158"/>
      <x:c r="AU393" s="158"/>
      <x:c r="AV393" s="158"/>
      <x:c r="AW393" s="158"/>
    </x:row>
    <x:row r="394" s="92" customFormat="1" ht="6" customHeight="1">
      <x:c r="C394" s="238" t="s">
        <x:v>336</x:v>
      </x:c>
      <x:c r="E394" s="238" t="s">
        <x:v>337</x:v>
      </x:c>
      <x:c r="AF394" s="158"/>
      <x:c r="AG394" s="158"/>
      <x:c r="AH394" s="158"/>
      <x:c r="AI394" s="158"/>
      <x:c r="AJ394" s="158"/>
      <x:c r="AK394" s="158"/>
      <x:c r="AL394" s="158"/>
      <x:c r="AM394" s="158"/>
      <x:c r="AN394" s="158"/>
      <x:c r="AO394" s="158"/>
      <x:c r="AP394" s="158"/>
      <x:c r="AQ394" s="158"/>
      <x:c r="AR394" s="158"/>
      <x:c r="AS394" s="158"/>
      <x:c r="AT394" s="158"/>
      <x:c r="AU394" s="158"/>
      <x:c r="AV394" s="158"/>
      <x:c r="AW394" s="158"/>
    </x:row>
    <x:row r="395" s="92" customFormat="1" ht="12">
      <x:c r="J395" s="179"/>
      <x:c r="K395" s="94"/>
      <x:c r="L395" s="275"/>
      <x:c r="M395" s="94"/>
      <x:c r="N395" s="94"/>
      <x:c r="O395" s="94"/>
      <x:c r="P395" s="94"/>
      <x:c r="Q395" s="94"/>
      <x:c r="R395" s="94"/>
      <x:c r="S395" s="94"/>
      <x:c r="AF395" s="158"/>
      <x:c r="AG395" s="158"/>
      <x:c r="AH395" s="158"/>
      <x:c r="AI395" s="158"/>
      <x:c r="AJ395" s="158"/>
      <x:c r="AK395" s="158"/>
      <x:c r="AL395" s="158"/>
      <x:c r="AM395" s="158"/>
      <x:c r="AN395" s="158"/>
      <x:c r="AO395" s="158"/>
      <x:c r="AP395" s="158"/>
      <x:c r="AQ395" s="158"/>
      <x:c r="AR395" s="158"/>
      <x:c r="AS395" s="158"/>
      <x:c r="AT395" s="158"/>
      <x:c r="AU395" s="158"/>
      <x:c r="AV395" s="158"/>
      <x:c r="AW395" s="158"/>
    </x:row>
    <x:row r="396" s="92" customFormat="1" ht="6" customHeight="1">
      <x:c r="D396" s="188"/>
      <x:c r="F396" s="539" t="n">
        <x:f>+Q54</x:f>
        <x:v>0</x:v>
      </x:c>
      <x:c r="G396" s="535"/>
      <x:c r="H396" s="535"/>
      <x:c r="J396" s="179"/>
      <x:c r="K396" s="94"/>
      <x:c r="L396" s="275"/>
      <x:c r="M396" s="94"/>
      <x:c r="N396" s="94"/>
      <x:c r="O396" s="94"/>
      <x:c r="P396" s="94"/>
      <x:c r="Q396" s="94"/>
      <x:c r="R396" s="94"/>
      <x:c r="S396" s="94"/>
      <x:c r="AF396" s="158"/>
      <x:c r="AG396" s="158"/>
      <x:c r="AH396" s="158"/>
      <x:c r="AI396" s="158"/>
      <x:c r="AJ396" s="158"/>
      <x:c r="AK396" s="158"/>
      <x:c r="AL396" s="158"/>
      <x:c r="AM396" s="158"/>
      <x:c r="AN396" s="158"/>
      <x:c r="AO396" s="158"/>
      <x:c r="AP396" s="158"/>
      <x:c r="AQ396" s="158"/>
      <x:c r="AR396" s="158"/>
      <x:c r="AS396" s="158"/>
      <x:c r="AT396" s="158"/>
      <x:c r="AU396" s="158"/>
      <x:c r="AV396" s="158"/>
      <x:c r="AW396" s="158"/>
    </x:row>
    <x:row r="397" s="92" customFormat="1" ht="12">
      <x:c r="D397" s="188"/>
      <x:c r="J397" s="179"/>
      <x:c r="K397" s="94"/>
      <x:c r="L397" s="276"/>
      <x:c r="M397" s="277"/>
      <x:c r="N397" s="277"/>
      <x:c r="O397" s="277"/>
      <x:c r="P397" s="277"/>
      <x:c r="Q397" s="277"/>
      <x:c r="R397" s="277"/>
      <x:c r="S397" s="277"/>
      <x:c r="AF397" s="158"/>
      <x:c r="AG397" s="158"/>
      <x:c r="AH397" s="158"/>
      <x:c r="AI397" s="158"/>
      <x:c r="AJ397" s="158"/>
      <x:c r="AK397" s="158"/>
      <x:c r="AL397" s="158"/>
      <x:c r="AM397" s="158"/>
      <x:c r="AN397" s="158"/>
      <x:c r="AO397" s="158"/>
      <x:c r="AP397" s="158"/>
      <x:c r="AQ397" s="158"/>
      <x:c r="AR397" s="158"/>
      <x:c r="AS397" s="158"/>
      <x:c r="AT397" s="158"/>
      <x:c r="AU397" s="158"/>
      <x:c r="AV397" s="158"/>
      <x:c r="AW397" s="158"/>
    </x:row>
    <x:row r="398" s="92" customFormat="1" ht="12">
      <x:c r="E398" s="230"/>
      <x:c r="F398" s="278"/>
      <x:c r="G398" s="278"/>
      <x:c r="H398" s="278"/>
      <x:c r="I398" s="279"/>
      <x:c r="J398" s="267"/>
      <x:c r="K398" s="94"/>
      <x:c r="L398" s="94"/>
      <x:c r="M398" s="94"/>
      <x:c r="N398" s="94"/>
      <x:c r="O398" s="94"/>
      <x:c r="P398" s="94"/>
      <x:c r="Q398" s="94"/>
      <x:c r="R398" s="94"/>
      <x:c r="S398" s="280"/>
      <x:c r="T398" s="94"/>
      <x:c r="U398" s="94"/>
      <x:c r="W398" s="94"/>
      <x:c r="AF398" s="158"/>
      <x:c r="AG398" s="158"/>
      <x:c r="AH398" s="158"/>
      <x:c r="AI398" s="158"/>
      <x:c r="AJ398" s="158"/>
      <x:c r="AK398" s="158"/>
      <x:c r="AL398" s="158"/>
      <x:c r="AM398" s="158"/>
      <x:c r="AN398" s="158"/>
      <x:c r="AO398" s="158"/>
      <x:c r="AP398" s="158"/>
      <x:c r="AQ398" s="158"/>
      <x:c r="AR398" s="158"/>
      <x:c r="AS398" s="158"/>
      <x:c r="AT398" s="158"/>
      <x:c r="AU398" s="158"/>
      <x:c r="AV398" s="158"/>
      <x:c r="AW398" s="158"/>
    </x:row>
    <x:row r="399" s="92" customFormat="1" ht="12">
      <x:c r="E399" s="227"/>
      <x:c r="F399" s="281"/>
      <x:c r="G399" s="281"/>
      <x:c r="H399" s="281"/>
      <x:c r="I399" s="282"/>
      <x:c r="J399" s="267"/>
      <x:c r="K399" s="94"/>
      <x:c r="L399" s="94"/>
      <x:c r="M399" s="94"/>
      <x:c r="N399" s="94"/>
      <x:c r="O399" s="94"/>
      <x:c r="P399" s="94"/>
      <x:c r="Q399" s="94"/>
      <x:c r="R399" s="94"/>
      <x:c r="S399" s="280"/>
      <x:c r="T399" s="94"/>
      <x:c r="U399" s="94"/>
      <x:c r="W399" s="94"/>
      <x:c r="AF399" s="158"/>
      <x:c r="AG399" s="158"/>
      <x:c r="AH399" s="158"/>
      <x:c r="AI399" s="158"/>
      <x:c r="AJ399" s="158"/>
      <x:c r="AK399" s="158"/>
      <x:c r="AL399" s="158"/>
      <x:c r="AM399" s="158"/>
      <x:c r="AN399" s="158"/>
      <x:c r="AO399" s="158"/>
      <x:c r="AP399" s="158"/>
      <x:c r="AQ399" s="158"/>
      <x:c r="AR399" s="158"/>
      <x:c r="AS399" s="158"/>
      <x:c r="AT399" s="158"/>
      <x:c r="AU399" s="158"/>
      <x:c r="AV399" s="158"/>
      <x:c r="AW399" s="158"/>
    </x:row>
    <x:row r="400" s="92" customFormat="1" ht="12">
      <x:c r="E400" s="232"/>
      <x:c r="F400" s="233"/>
      <x:c r="G400" s="233"/>
      <x:c r="H400" s="233"/>
      <x:c r="I400" s="234"/>
      <x:c r="J400" s="283"/>
      <x:c r="K400" s="277"/>
      <x:c r="L400" s="277"/>
      <x:c r="M400" s="277"/>
      <x:c r="N400" s="277"/>
      <x:c r="O400" s="277"/>
      <x:c r="P400" s="277"/>
      <x:c r="Q400" s="277"/>
      <x:c r="R400" s="277"/>
      <x:c r="S400" s="284"/>
      <x:c r="T400" s="94"/>
      <x:c r="U400" s="94"/>
      <x:c r="W400" s="94"/>
      <x:c r="AF400" s="158"/>
      <x:c r="AG400" s="158"/>
      <x:c r="AH400" s="158"/>
      <x:c r="AI400" s="158"/>
      <x:c r="AJ400" s="158"/>
      <x:c r="AK400" s="158"/>
      <x:c r="AL400" s="158"/>
      <x:c r="AM400" s="158"/>
      <x:c r="AN400" s="158"/>
      <x:c r="AO400" s="158"/>
      <x:c r="AP400" s="158"/>
      <x:c r="AQ400" s="158"/>
      <x:c r="AR400" s="158"/>
      <x:c r="AS400" s="158"/>
      <x:c r="AT400" s="158"/>
      <x:c r="AU400" s="158"/>
      <x:c r="AV400" s="158"/>
      <x:c r="AW400" s="158"/>
    </x:row>
    <x:row r="401" s="92" customFormat="1" ht="12">
      <x:c r="E401" s="285"/>
      <x:c r="F401" s="285"/>
      <x:c r="G401" s="285"/>
      <x:c r="H401" s="285"/>
      <x:c r="I401" s="285"/>
      <x:c r="J401" s="285"/>
      <x:c r="K401" s="94"/>
      <x:c r="L401" s="94"/>
      <x:c r="M401" s="94"/>
      <x:c r="N401" s="94"/>
      <x:c r="O401" s="94" t="s">
        <x:v>338</x:v>
      </x:c>
      <x:c r="P401" s="94"/>
      <x:c r="Q401" s="94"/>
      <x:c r="R401" s="94"/>
      <x:c r="S401" s="94"/>
      <x:c r="T401" s="94"/>
      <x:c r="U401" s="94"/>
      <x:c r="AF401" s="158"/>
      <x:c r="AG401" s="158"/>
      <x:c r="AH401" s="158"/>
      <x:c r="AI401" s="158"/>
      <x:c r="AJ401" s="158"/>
      <x:c r="AK401" s="158"/>
      <x:c r="AL401" s="158"/>
      <x:c r="AM401" s="158"/>
      <x:c r="AN401" s="158"/>
      <x:c r="AO401" s="158"/>
      <x:c r="AP401" s="158"/>
      <x:c r="AQ401" s="158"/>
      <x:c r="AR401" s="158"/>
      <x:c r="AS401" s="158"/>
      <x:c r="AT401" s="158"/>
      <x:c r="AU401" s="158"/>
      <x:c r="AV401" s="158"/>
      <x:c r="AW401" s="158"/>
    </x:row>
    <x:row r="402" s="92" customFormat="1" ht="12">
      <x:c r="B402" s="88"/>
      <x:c r="C402" s="88"/>
      <x:c r="E402" s="286"/>
      <x:c r="F402" s="286"/>
      <x:c r="G402" s="286"/>
      <x:c r="H402" s="286"/>
      <x:c r="I402" s="286"/>
      <x:c r="AF402" s="158"/>
      <x:c r="AG402" s="158"/>
      <x:c r="AH402" s="158"/>
      <x:c r="AI402" s="158"/>
      <x:c r="AJ402" s="158"/>
      <x:c r="AK402" s="158"/>
      <x:c r="AL402" s="158"/>
      <x:c r="AM402" s="158"/>
      <x:c r="AN402" s="158"/>
      <x:c r="AO402" s="158"/>
      <x:c r="AP402" s="158"/>
      <x:c r="AQ402" s="158"/>
      <x:c r="AR402" s="158"/>
      <x:c r="AS402" s="158"/>
      <x:c r="AT402" s="158"/>
      <x:c r="AU402" s="158"/>
      <x:c r="AV402" s="158"/>
      <x:c r="AW402" s="158"/>
    </x:row>
    <x:row r="403" s="92" customFormat="1" ht="12">
      <x:c r="B403" s="614" t="n">
        <x:f>B406-K403</x:f>
        <x:v>1.0114486225938362</x:v>
      </x:c>
      <x:c r="C403" s="615"/>
      <x:c r="D403" s="287" t="s">
        <x:v>213</x:v>
      </x:c>
      <x:c r="J403" s="111" t="s">
        <x:v>339</x:v>
      </x:c>
      <x:c r="K403" s="539" t="n">
        <x:f>+X304</x:f>
        <x:v>0.199236938703082</x:v>
      </x:c>
      <x:c r="L403" s="535"/>
      <x:c r="M403" s="88" t="s">
        <x:v>213</x:v>
      </x:c>
      <x:c r="N403" s="88"/>
      <x:c r="AF403" s="158"/>
      <x:c r="AG403" s="158"/>
      <x:c r="AH403" s="158"/>
      <x:c r="AI403" s="158"/>
      <x:c r="AJ403" s="158"/>
      <x:c r="AK403" s="158"/>
      <x:c r="AL403" s="158"/>
      <x:c r="AM403" s="158"/>
      <x:c r="AN403" s="158"/>
      <x:c r="AO403" s="158"/>
      <x:c r="AP403" s="158"/>
      <x:c r="AQ403" s="158"/>
      <x:c r="AR403" s="158"/>
      <x:c r="AS403" s="158"/>
      <x:c r="AT403" s="158"/>
      <x:c r="AU403" s="158"/>
      <x:c r="AV403" s="158"/>
      <x:c r="AW403" s="158"/>
    </x:row>
    <x:row r="404" s="92" customFormat="1" ht="12">
      <x:c r="I404" s="92" t="s">
        <x:v>340</x:v>
      </x:c>
      <x:c r="J404" s="179"/>
      <x:c r="AF404" s="158"/>
      <x:c r="AG404" s="158"/>
      <x:c r="AH404" s="158"/>
      <x:c r="AI404" s="158"/>
      <x:c r="AJ404" s="158"/>
      <x:c r="AK404" s="158"/>
      <x:c r="AL404" s="158"/>
      <x:c r="AM404" s="158"/>
      <x:c r="AN404" s="158"/>
      <x:c r="AO404" s="158"/>
      <x:c r="AP404" s="158"/>
      <x:c r="AQ404" s="158"/>
      <x:c r="AR404" s="158"/>
      <x:c r="AS404" s="158"/>
      <x:c r="AT404" s="158"/>
      <x:c r="AU404" s="158"/>
      <x:c r="AV404" s="158"/>
      <x:c r="AW404" s="158"/>
    </x:row>
    <x:row r="405" s="92" customFormat="1" ht="12">
      <x:c r="B405" s="88" t="s">
        <x:v>341</x:v>
      </x:c>
      <x:c r="H405" s="498" t="s">
        <x:v>327</x:v>
      </x:c>
      <x:c r="I405" s="494"/>
      <x:c r="J405" s="179"/>
      <x:c r="AF405" s="158"/>
      <x:c r="AG405" s="158"/>
      <x:c r="AH405" s="158"/>
      <x:c r="AI405" s="158"/>
      <x:c r="AJ405" s="158"/>
      <x:c r="AK405" s="158"/>
      <x:c r="AL405" s="158"/>
      <x:c r="AM405" s="158"/>
      <x:c r="AN405" s="158"/>
      <x:c r="AO405" s="158"/>
      <x:c r="AP405" s="158"/>
      <x:c r="AQ405" s="158"/>
      <x:c r="AR405" s="158"/>
      <x:c r="AS405" s="158"/>
      <x:c r="AT405" s="158"/>
      <x:c r="AU405" s="158"/>
      <x:c r="AV405" s="158"/>
      <x:c r="AW405" s="158"/>
    </x:row>
    <x:row r="406" s="92" customFormat="1" ht="12">
      <x:c r="B406" s="539" t="n">
        <x:f>+Q255</x:f>
        <x:v>1.210685561296918</x:v>
      </x:c>
      <x:c r="C406" s="539"/>
      <x:c r="D406" s="88" t="s">
        <x:v>213</x:v>
      </x:c>
      <x:c r="F406" s="288"/>
      <x:c r="H406" s="92" t="s">
        <x:v>342</x:v>
      </x:c>
      <x:c r="J406" s="179"/>
      <x:c r="AF406" s="158"/>
      <x:c r="AG406" s="158"/>
      <x:c r="AH406" s="158"/>
      <x:c r="AI406" s="158"/>
      <x:c r="AJ406" s="158"/>
      <x:c r="AK406" s="158"/>
      <x:c r="AL406" s="158"/>
      <x:c r="AM406" s="158"/>
      <x:c r="AN406" s="158"/>
      <x:c r="AO406" s="158"/>
      <x:c r="AP406" s="158"/>
      <x:c r="AQ406" s="158"/>
      <x:c r="AR406" s="158"/>
      <x:c r="AS406" s="158"/>
      <x:c r="AT406" s="158"/>
      <x:c r="AU406" s="158"/>
      <x:c r="AV406" s="158"/>
      <x:c r="AW406" s="158"/>
    </x:row>
    <x:row r="407" s="92" customFormat="1" ht="12">
      <x:c r="F407" s="498" t="s">
        <x:v>343</x:v>
      </x:c>
      <x:c r="G407" s="498"/>
      <x:c r="AF407" s="158"/>
      <x:c r="AG407" s="158"/>
      <x:c r="AH407" s="158"/>
      <x:c r="AI407" s="158"/>
      <x:c r="AJ407" s="158"/>
      <x:c r="AK407" s="158"/>
      <x:c r="AL407" s="158"/>
      <x:c r="AM407" s="158"/>
      <x:c r="AN407" s="158"/>
      <x:c r="AO407" s="158"/>
      <x:c r="AP407" s="158"/>
      <x:c r="AQ407" s="158"/>
      <x:c r="AR407" s="158"/>
      <x:c r="AS407" s="158"/>
      <x:c r="AT407" s="158"/>
      <x:c r="AU407" s="158"/>
      <x:c r="AV407" s="158"/>
      <x:c r="AW407" s="158"/>
    </x:row>
    <x:row r="408" s="92" customFormat="1" ht="12">
      <x:c r="AF408" s="158"/>
      <x:c r="AG408" s="158"/>
      <x:c r="AH408" s="158"/>
      <x:c r="AI408" s="158"/>
      <x:c r="AJ408" s="158"/>
      <x:c r="AK408" s="158"/>
      <x:c r="AL408" s="158"/>
      <x:c r="AM408" s="158"/>
      <x:c r="AN408" s="158"/>
      <x:c r="AO408" s="158"/>
      <x:c r="AP408" s="158"/>
      <x:c r="AQ408" s="158"/>
      <x:c r="AR408" s="158"/>
      <x:c r="AS408" s="158"/>
      <x:c r="AT408" s="158"/>
      <x:c r="AU408" s="158"/>
      <x:c r="AV408" s="158"/>
      <x:c r="AW408" s="158"/>
    </x:row>
    <x:row r="409" s="92" customFormat="1" ht="12">
      <x:c r="E409" s="92" t="s">
        <x:v>306</x:v>
      </x:c>
      <x:c r="F409" s="92" t="s">
        <x:v>307</x:v>
      </x:c>
      <x:c r="AF409" s="158"/>
      <x:c r="AG409" s="158"/>
      <x:c r="AH409" s="158"/>
      <x:c r="AI409" s="158"/>
      <x:c r="AJ409" s="158"/>
      <x:c r="AK409" s="158"/>
      <x:c r="AL409" s="158"/>
      <x:c r="AM409" s="158"/>
      <x:c r="AN409" s="158"/>
      <x:c r="AO409" s="158"/>
      <x:c r="AP409" s="158"/>
      <x:c r="AQ409" s="158"/>
      <x:c r="AR409" s="158"/>
      <x:c r="AS409" s="158"/>
      <x:c r="AT409" s="158"/>
      <x:c r="AU409" s="158"/>
      <x:c r="AV409" s="158"/>
      <x:c r="AW409" s="158"/>
    </x:row>
    <x:row r="410" s="92" customFormat="1" ht="12">
      <x:c r="AF410" s="158"/>
      <x:c r="AG410" s="158"/>
      <x:c r="AH410" s="158"/>
      <x:c r="AI410" s="158"/>
      <x:c r="AJ410" s="158"/>
      <x:c r="AK410" s="158"/>
      <x:c r="AL410" s="158"/>
      <x:c r="AM410" s="158"/>
      <x:c r="AN410" s="158"/>
      <x:c r="AO410" s="158"/>
      <x:c r="AP410" s="158"/>
      <x:c r="AQ410" s="158"/>
      <x:c r="AR410" s="158"/>
      <x:c r="AS410" s="158"/>
      <x:c r="AT410" s="158"/>
      <x:c r="AU410" s="158"/>
      <x:c r="AV410" s="158"/>
      <x:c r="AW410" s="158"/>
    </x:row>
    <x:row r="411" s="92" customFormat="1" ht="12">
      <x:c r="G411" s="92" t="s">
        <x:v>344</x:v>
      </x:c>
      <x:c r="AF411" s="158"/>
      <x:c r="AG411" s="158"/>
      <x:c r="AH411" s="158"/>
      <x:c r="AI411" s="158"/>
      <x:c r="AJ411" s="158"/>
      <x:c r="AK411" s="158"/>
      <x:c r="AL411" s="158"/>
      <x:c r="AM411" s="158"/>
      <x:c r="AN411" s="158"/>
      <x:c r="AO411" s="158"/>
      <x:c r="AP411" s="158"/>
      <x:c r="AQ411" s="158"/>
      <x:c r="AR411" s="158"/>
      <x:c r="AS411" s="158"/>
      <x:c r="AT411" s="158"/>
      <x:c r="AU411" s="158"/>
      <x:c r="AV411" s="158"/>
      <x:c r="AW411" s="158"/>
    </x:row>
    <x:row r="412" s="92" customFormat="1" ht="12">
      <x:c r="H412" s="92" t="s">
        <x:v>309</x:v>
      </x:c>
      <x:c r="I412" s="92" t="s">
        <x:v>114</x:v>
      </x:c>
      <x:c r="J412" s="532" t="n">
        <x:f>+K403</x:f>
        <x:v>0.199236938703082</x:v>
      </x:c>
      <x:c r="K412" s="498"/>
      <x:c r="L412" s="92" t="s">
        <x:v>211</x:v>
      </x:c>
      <x:c r="M412" s="532" t="n">
        <x:f>+F396</x:f>
        <x:v>0</x:v>
      </x:c>
      <x:c r="N412" s="498"/>
      <x:c r="O412" s="92" t="s">
        <x:v>211</x:v>
      </x:c>
      <x:c r="P412" s="532">
        <x:v>1</x:v>
      </x:c>
      <x:c r="Q412" s="532"/>
      <x:c r="AF412" s="158"/>
      <x:c r="AG412" s="158"/>
      <x:c r="AH412" s="158"/>
      <x:c r="AI412" s="158"/>
      <x:c r="AJ412" s="158"/>
      <x:c r="AK412" s="158"/>
      <x:c r="AL412" s="158"/>
      <x:c r="AM412" s="158"/>
      <x:c r="AN412" s="158"/>
      <x:c r="AO412" s="158"/>
      <x:c r="AP412" s="158"/>
      <x:c r="AQ412" s="158"/>
      <x:c r="AR412" s="158"/>
      <x:c r="AS412" s="158"/>
      <x:c r="AT412" s="158"/>
      <x:c r="AU412" s="158"/>
      <x:c r="AV412" s="158"/>
      <x:c r="AW412" s="158"/>
    </x:row>
    <x:row r="413" s="92" customFormat="1" ht="12">
      <x:c r="AF413" s="158"/>
      <x:c r="AG413" s="158"/>
      <x:c r="AH413" s="158"/>
      <x:c r="AI413" s="158"/>
      <x:c r="AJ413" s="158"/>
      <x:c r="AK413" s="158"/>
      <x:c r="AL413" s="158"/>
      <x:c r="AM413" s="158"/>
      <x:c r="AN413" s="158"/>
      <x:c r="AO413" s="158"/>
      <x:c r="AP413" s="158"/>
      <x:c r="AQ413" s="158"/>
      <x:c r="AR413" s="158"/>
      <x:c r="AS413" s="158"/>
      <x:c r="AT413" s="158"/>
      <x:c r="AU413" s="158"/>
      <x:c r="AV413" s="158"/>
      <x:c r="AW413" s="158"/>
    </x:row>
    <x:row r="414" s="92" customFormat="1" ht="12">
      <x:c r="H414" s="92" t="s">
        <x:v>309</x:v>
      </x:c>
      <x:c r="I414" s="92" t="s">
        <x:v>114</x:v>
      </x:c>
      <x:c r="J414" s="582" t="n">
        <x:f>J412*(M412*100)*(P412*100)</x:f>
        <x:v>0</x:v>
      </x:c>
      <x:c r="K414" s="582"/>
      <x:c r="L414" s="582"/>
      <x:c r="M414" s="92" t="s">
        <x:v>237</x:v>
      </x:c>
      <x:c r="AF414" s="158"/>
      <x:c r="AG414" s="158"/>
      <x:c r="AH414" s="158"/>
      <x:c r="AI414" s="158"/>
      <x:c r="AJ414" s="158"/>
      <x:c r="AK414" s="158"/>
      <x:c r="AL414" s="158"/>
      <x:c r="AM414" s="158"/>
      <x:c r="AN414" s="158"/>
      <x:c r="AO414" s="158"/>
      <x:c r="AP414" s="158"/>
      <x:c r="AQ414" s="158"/>
      <x:c r="AR414" s="158"/>
      <x:c r="AS414" s="158"/>
      <x:c r="AT414" s="158"/>
      <x:c r="AU414" s="158"/>
      <x:c r="AV414" s="158"/>
      <x:c r="AW414" s="158"/>
    </x:row>
    <x:row r="415" s="92" customFormat="1" ht="12">
      <x:c r="AF415" s="158"/>
      <x:c r="AG415" s="158"/>
      <x:c r="AH415" s="158"/>
      <x:c r="AI415" s="158"/>
      <x:c r="AJ415" s="158"/>
      <x:c r="AK415" s="158"/>
      <x:c r="AL415" s="158"/>
      <x:c r="AM415" s="158"/>
      <x:c r="AN415" s="158"/>
      <x:c r="AO415" s="158"/>
      <x:c r="AP415" s="158"/>
      <x:c r="AQ415" s="158"/>
      <x:c r="AR415" s="158"/>
      <x:c r="AS415" s="158"/>
      <x:c r="AT415" s="158"/>
      <x:c r="AU415" s="158"/>
      <x:c r="AV415" s="158"/>
      <x:c r="AW415" s="158"/>
    </x:row>
    <x:row r="416" s="92" customFormat="1" ht="12">
      <x:c r="H416" s="92" t="s">
        <x:v>345</x:v>
      </x:c>
      <x:c r="I416" s="92" t="s">
        <x:v>114</x:v>
      </x:c>
      <x:c r="J416" s="603" t="n">
        <x:f>+F396</x:f>
        <x:v>0</x:v>
      </x:c>
      <x:c r="K416" s="541"/>
      <x:c r="L416" s="498" t="s">
        <x:v>114</x:v>
      </x:c>
      <x:c r="M416" s="498"/>
      <x:c r="N416" s="571" t="n">
        <x:f>J416/J417</x:f>
        <x:v>0</x:v>
      </x:c>
      <x:c r="O416" s="571"/>
      <x:c r="P416" s="571"/>
      <x:c r="Q416" s="430" t="s">
        <x:v>22</x:v>
      </x:c>
      <x:c r="R416" s="430"/>
      <x:c r="AF416" s="158"/>
      <x:c r="AG416" s="158"/>
      <x:c r="AH416" s="158"/>
      <x:c r="AI416" s="158"/>
      <x:c r="AJ416" s="158"/>
      <x:c r="AK416" s="158"/>
      <x:c r="AL416" s="158"/>
      <x:c r="AM416" s="158"/>
      <x:c r="AN416" s="158"/>
      <x:c r="AO416" s="158"/>
      <x:c r="AP416" s="158"/>
      <x:c r="AQ416" s="158"/>
      <x:c r="AR416" s="158"/>
      <x:c r="AS416" s="158"/>
      <x:c r="AT416" s="158"/>
      <x:c r="AU416" s="158"/>
      <x:c r="AV416" s="158"/>
      <x:c r="AW416" s="158"/>
    </x:row>
    <x:row r="417" s="92" customFormat="1" ht="12">
      <x:c r="J417" s="498">
        <x:v>2</x:v>
      </x:c>
      <x:c r="K417" s="498"/>
      <x:c r="N417" s="571"/>
      <x:c r="O417" s="571"/>
      <x:c r="P417" s="571"/>
      <x:c r="Q417" s="430"/>
      <x:c r="R417" s="430"/>
      <x:c r="AF417" s="158"/>
      <x:c r="AG417" s="158"/>
      <x:c r="AH417" s="158"/>
      <x:c r="AI417" s="158"/>
      <x:c r="AJ417" s="158"/>
      <x:c r="AK417" s="158"/>
      <x:c r="AL417" s="158"/>
      <x:c r="AM417" s="158"/>
      <x:c r="AN417" s="158"/>
      <x:c r="AO417" s="158"/>
      <x:c r="AP417" s="158"/>
      <x:c r="AQ417" s="158"/>
      <x:c r="AR417" s="158"/>
      <x:c r="AS417" s="158"/>
      <x:c r="AT417" s="158"/>
      <x:c r="AU417" s="158"/>
      <x:c r="AV417" s="158"/>
      <x:c r="AW417" s="158"/>
    </x:row>
    <x:row r="418" s="92" customFormat="1" ht="12">
      <x:c r="G418" s="92" t="s">
        <x:v>308</x:v>
      </x:c>
      <x:c r="AF418" s="158"/>
      <x:c r="AG418" s="158"/>
      <x:c r="AH418" s="158"/>
      <x:c r="AI418" s="158"/>
      <x:c r="AJ418" s="158"/>
      <x:c r="AK418" s="158"/>
      <x:c r="AL418" s="158"/>
      <x:c r="AM418" s="158"/>
      <x:c r="AN418" s="158"/>
      <x:c r="AO418" s="158"/>
      <x:c r="AP418" s="158"/>
      <x:c r="AQ418" s="158"/>
      <x:c r="AR418" s="158"/>
      <x:c r="AS418" s="158"/>
      <x:c r="AT418" s="158"/>
      <x:c r="AU418" s="158"/>
      <x:c r="AV418" s="158"/>
      <x:c r="AW418" s="158"/>
    </x:row>
    <x:row r="419" s="92" customFormat="1" ht="12">
      <x:c r="H419" s="92" t="s">
        <x:v>303</x:v>
      </x:c>
      <x:c r="I419" s="92" t="s">
        <x:v>114</x:v>
      </x:c>
      <x:c r="J419" s="175">
        <x:v>1</x:v>
      </x:c>
      <x:c r="K419" s="510" t="n">
        <x:f>+J416*100</x:f>
        <x:v>0</x:v>
      </x:c>
      <x:c r="L419" s="510"/>
      <x:c r="M419" s="510"/>
      <x:c r="N419" s="532" t="n">
        <x:f>+B403</x:f>
        <x:v>1.0114486225938362</x:v>
      </x:c>
      <x:c r="O419" s="498"/>
      <x:c r="P419" s="510" t="n">
        <x:f>+P412*100</x:f>
        <x:v>100</x:v>
      </x:c>
      <x:c r="Q419" s="510"/>
      <x:c r="R419" s="498" t="s">
        <x:v>114</x:v>
      </x:c>
      <x:c r="S419" s="498"/>
      <x:c r="T419" s="532" t="n">
        <x:f>0.5*K419*N419*P419</x:f>
        <x:v>0</x:v>
      </x:c>
      <x:c r="U419" s="532"/>
      <x:c r="V419" s="532"/>
      <x:c r="W419" s="92" t="s">
        <x:v>237</x:v>
      </x:c>
      <x:c r="AF419" s="158"/>
      <x:c r="AG419" s="158"/>
      <x:c r="AH419" s="158"/>
      <x:c r="AI419" s="158"/>
      <x:c r="AJ419" s="158"/>
      <x:c r="AK419" s="158"/>
      <x:c r="AL419" s="158"/>
      <x:c r="AM419" s="158"/>
      <x:c r="AN419" s="158"/>
      <x:c r="AO419" s="158"/>
      <x:c r="AP419" s="158"/>
      <x:c r="AQ419" s="158"/>
      <x:c r="AR419" s="158"/>
      <x:c r="AS419" s="158"/>
      <x:c r="AT419" s="158"/>
      <x:c r="AU419" s="158"/>
      <x:c r="AV419" s="158"/>
      <x:c r="AW419" s="158"/>
    </x:row>
    <x:row r="420" s="92" customFormat="1" ht="12">
      <x:c r="J420" s="151">
        <x:v>2</x:v>
      </x:c>
      <x:c r="AF420" s="158"/>
      <x:c r="AG420" s="158"/>
      <x:c r="AH420" s="158"/>
      <x:c r="AI420" s="158"/>
      <x:c r="AJ420" s="158"/>
      <x:c r="AK420" s="158"/>
      <x:c r="AL420" s="158"/>
      <x:c r="AM420" s="158"/>
      <x:c r="AN420" s="158"/>
      <x:c r="AO420" s="158"/>
      <x:c r="AP420" s="158"/>
      <x:c r="AQ420" s="158"/>
      <x:c r="AR420" s="158"/>
      <x:c r="AS420" s="158"/>
      <x:c r="AT420" s="158"/>
      <x:c r="AU420" s="158"/>
      <x:c r="AV420" s="158"/>
      <x:c r="AW420" s="158"/>
    </x:row>
    <x:row r="421" s="92" customFormat="1" ht="12">
      <x:c r="AF421" s="158"/>
      <x:c r="AG421" s="158"/>
      <x:c r="AH421" s="158"/>
      <x:c r="AI421" s="158"/>
      <x:c r="AJ421" s="158"/>
      <x:c r="AK421" s="158"/>
      <x:c r="AL421" s="158"/>
      <x:c r="AM421" s="158"/>
      <x:c r="AN421" s="158"/>
      <x:c r="AO421" s="158"/>
      <x:c r="AP421" s="158"/>
      <x:c r="AQ421" s="158"/>
      <x:c r="AR421" s="158"/>
      <x:c r="AS421" s="158"/>
      <x:c r="AT421" s="158"/>
      <x:c r="AU421" s="158"/>
      <x:c r="AV421" s="158"/>
      <x:c r="AW421" s="158"/>
    </x:row>
    <x:row r="422" s="92" customFormat="1" ht="12">
      <x:c r="H422" s="92" t="s">
        <x:v>303</x:v>
      </x:c>
      <x:c r="I422" s="92" t="s">
        <x:v>114</x:v>
      </x:c>
      <x:c r="J422" s="532" t="n">
        <x:f>T419</x:f>
        <x:v>0</x:v>
      </x:c>
      <x:c r="K422" s="498"/>
      <x:c r="L422" s="498"/>
      <x:c r="M422" s="92" t="s">
        <x:v>212</x:v>
      </x:c>
      <x:c r="AF422" s="158"/>
      <x:c r="AG422" s="158"/>
      <x:c r="AH422" s="158"/>
      <x:c r="AI422" s="158"/>
      <x:c r="AJ422" s="158"/>
      <x:c r="AK422" s="158"/>
      <x:c r="AL422" s="158"/>
      <x:c r="AM422" s="158"/>
      <x:c r="AN422" s="158"/>
      <x:c r="AO422" s="158"/>
      <x:c r="AP422" s="158"/>
      <x:c r="AQ422" s="158"/>
      <x:c r="AR422" s="158"/>
      <x:c r="AS422" s="158"/>
      <x:c r="AT422" s="158"/>
      <x:c r="AU422" s="158"/>
      <x:c r="AV422" s="158"/>
      <x:c r="AW422" s="158"/>
    </x:row>
    <x:row r="423" s="92" customFormat="1" ht="12">
      <x:c r="AF423" s="158"/>
      <x:c r="AG423" s="158"/>
      <x:c r="AH423" s="158"/>
      <x:c r="AI423" s="158"/>
      <x:c r="AJ423" s="158"/>
      <x:c r="AK423" s="158"/>
      <x:c r="AL423" s="158"/>
      <x:c r="AM423" s="158"/>
      <x:c r="AN423" s="158"/>
      <x:c r="AO423" s="158"/>
      <x:c r="AP423" s="158"/>
      <x:c r="AQ423" s="158"/>
      <x:c r="AR423" s="158"/>
      <x:c r="AS423" s="158"/>
      <x:c r="AT423" s="158"/>
      <x:c r="AU423" s="158"/>
      <x:c r="AV423" s="158"/>
      <x:c r="AW423" s="158"/>
    </x:row>
    <x:row r="424" s="92" customFormat="1" ht="12">
      <x:c r="H424" s="92" t="s">
        <x:v>346</x:v>
      </x:c>
      <x:c r="I424" s="92" t="s">
        <x:v>114</x:v>
      </x:c>
      <x:c r="J424" s="175">
        <x:v>2</x:v>
      </x:c>
      <x:c r="K424" s="532" t="n">
        <x:f>+F396</x:f>
        <x:v>0</x:v>
      </x:c>
      <x:c r="L424" s="498"/>
      <x:c r="M424" s="498"/>
      <x:c r="N424" s="498" t="s">
        <x:v>114</x:v>
      </x:c>
      <x:c r="O424" s="498"/>
      <x:c r="AF424" s="158"/>
      <x:c r="AG424" s="158"/>
      <x:c r="AH424" s="158"/>
      <x:c r="AI424" s="158"/>
      <x:c r="AJ424" s="158"/>
      <x:c r="AK424" s="158"/>
      <x:c r="AL424" s="158"/>
      <x:c r="AM424" s="158"/>
      <x:c r="AN424" s="158"/>
      <x:c r="AO424" s="158"/>
      <x:c r="AP424" s="158"/>
      <x:c r="AQ424" s="158"/>
      <x:c r="AR424" s="158"/>
      <x:c r="AS424" s="158"/>
      <x:c r="AT424" s="158"/>
      <x:c r="AU424" s="158"/>
      <x:c r="AV424" s="158"/>
      <x:c r="AW424" s="158"/>
    </x:row>
    <x:row r="425" s="92" customFormat="1" ht="12">
      <x:c r="J425" s="151">
        <x:v>3</x:v>
      </x:c>
      <x:c r="AF425" s="158"/>
      <x:c r="AG425" s="158"/>
      <x:c r="AH425" s="158"/>
      <x:c r="AI425" s="158"/>
      <x:c r="AJ425" s="158"/>
      <x:c r="AK425" s="158"/>
      <x:c r="AL425" s="158"/>
      <x:c r="AM425" s="158"/>
      <x:c r="AN425" s="158"/>
      <x:c r="AO425" s="158"/>
      <x:c r="AP425" s="158"/>
      <x:c r="AQ425" s="158"/>
      <x:c r="AR425" s="158"/>
      <x:c r="AS425" s="158"/>
      <x:c r="AT425" s="158"/>
      <x:c r="AU425" s="158"/>
      <x:c r="AV425" s="158"/>
      <x:c r="AW425" s="158"/>
    </x:row>
    <x:row r="426" s="92" customFormat="1" ht="12">
      <x:c r="AF426" s="158"/>
      <x:c r="AG426" s="158"/>
      <x:c r="AH426" s="158"/>
      <x:c r="AI426" s="158"/>
      <x:c r="AJ426" s="158"/>
      <x:c r="AK426" s="158"/>
      <x:c r="AL426" s="158"/>
      <x:c r="AM426" s="158"/>
      <x:c r="AN426" s="158"/>
      <x:c r="AO426" s="158"/>
      <x:c r="AP426" s="158"/>
      <x:c r="AQ426" s="158"/>
      <x:c r="AR426" s="158"/>
      <x:c r="AS426" s="158"/>
      <x:c r="AT426" s="158"/>
      <x:c r="AU426" s="158"/>
      <x:c r="AV426" s="158"/>
      <x:c r="AW426" s="158"/>
    </x:row>
    <x:row r="427" s="92" customFormat="1" ht="12">
      <x:c r="H427" s="92" t="s">
        <x:v>346</x:v>
      </x:c>
      <x:c r="I427" s="92" t="s">
        <x:v>114</x:v>
      </x:c>
      <x:c r="J427" s="532" t="n">
        <x:f>J424/J425*K424</x:f>
        <x:v>0</x:v>
      </x:c>
      <x:c r="K427" s="532"/>
      <x:c r="L427" s="532"/>
      <x:c r="M427" s="92" t="s">
        <x:v>347</x:v>
      </x:c>
      <x:c r="AF427" s="158"/>
      <x:c r="AG427" s="158"/>
      <x:c r="AH427" s="158"/>
      <x:c r="AI427" s="158"/>
      <x:c r="AJ427" s="158"/>
      <x:c r="AK427" s="158"/>
      <x:c r="AL427" s="158"/>
      <x:c r="AM427" s="158"/>
      <x:c r="AN427" s="158"/>
      <x:c r="AO427" s="158"/>
      <x:c r="AP427" s="158"/>
      <x:c r="AQ427" s="158"/>
      <x:c r="AR427" s="158"/>
      <x:c r="AS427" s="158"/>
      <x:c r="AT427" s="158"/>
      <x:c r="AU427" s="158"/>
      <x:c r="AV427" s="158"/>
      <x:c r="AW427" s="158"/>
    </x:row>
    <x:row r="428" s="92" customFormat="1" ht="12">
      <x:c r="AF428" s="158"/>
      <x:c r="AG428" s="158"/>
      <x:c r="AH428" s="158"/>
      <x:c r="AI428" s="158"/>
      <x:c r="AJ428" s="158"/>
      <x:c r="AK428" s="158"/>
      <x:c r="AL428" s="158"/>
      <x:c r="AM428" s="158"/>
      <x:c r="AN428" s="158"/>
      <x:c r="AO428" s="158"/>
      <x:c r="AP428" s="158"/>
      <x:c r="AQ428" s="158"/>
      <x:c r="AR428" s="158"/>
      <x:c r="AS428" s="158"/>
      <x:c r="AT428" s="158"/>
      <x:c r="AU428" s="158"/>
      <x:c r="AV428" s="158"/>
      <x:c r="AW428" s="158"/>
    </x:row>
    <x:row r="429" s="92" customFormat="1" ht="12">
      <x:c r="F429" s="92" t="s">
        <x:v>348</x:v>
      </x:c>
      <x:c r="AF429" s="158"/>
      <x:c r="AG429" s="158"/>
      <x:c r="AH429" s="158"/>
      <x:c r="AI429" s="158"/>
      <x:c r="AJ429" s="158"/>
      <x:c r="AK429" s="158"/>
      <x:c r="AL429" s="158"/>
      <x:c r="AM429" s="158"/>
      <x:c r="AN429" s="158"/>
      <x:c r="AO429" s="158"/>
      <x:c r="AP429" s="158"/>
      <x:c r="AQ429" s="158"/>
      <x:c r="AR429" s="158"/>
      <x:c r="AS429" s="158"/>
      <x:c r="AT429" s="158"/>
      <x:c r="AU429" s="158"/>
      <x:c r="AV429" s="158"/>
      <x:c r="AW429" s="158"/>
    </x:row>
    <x:row r="430" s="92" customFormat="1" ht="12">
      <x:c r="AF430" s="158"/>
      <x:c r="AG430" s="158"/>
      <x:c r="AH430" s="158"/>
      <x:c r="AI430" s="158"/>
      <x:c r="AJ430" s="158"/>
      <x:c r="AK430" s="158"/>
      <x:c r="AL430" s="158"/>
      <x:c r="AM430" s="158"/>
      <x:c r="AN430" s="158"/>
      <x:c r="AO430" s="158"/>
      <x:c r="AP430" s="158"/>
      <x:c r="AQ430" s="158"/>
      <x:c r="AR430" s="158"/>
      <x:c r="AS430" s="158"/>
      <x:c r="AT430" s="158"/>
      <x:c r="AU430" s="158"/>
      <x:c r="AV430" s="158"/>
      <x:c r="AW430" s="158"/>
    </x:row>
    <x:row r="431" s="92" customFormat="1" ht="12">
      <x:c r="H431" s="92" t="s">
        <x:v>349</x:v>
      </x:c>
      <x:c r="J431" s="92" t="s">
        <x:v>114</x:v>
      </x:c>
      <x:c r="K431" s="92" t="s">
        <x:v>350</x:v>
      </x:c>
      <x:c r="AF431" s="158"/>
      <x:c r="AG431" s="158"/>
      <x:c r="AH431" s="158"/>
      <x:c r="AI431" s="158"/>
      <x:c r="AJ431" s="158"/>
      <x:c r="AK431" s="158"/>
      <x:c r="AL431" s="158"/>
      <x:c r="AM431" s="158"/>
      <x:c r="AN431" s="158"/>
      <x:c r="AO431" s="158"/>
      <x:c r="AP431" s="158"/>
      <x:c r="AQ431" s="158"/>
      <x:c r="AR431" s="158"/>
      <x:c r="AS431" s="158"/>
      <x:c r="AT431" s="158"/>
      <x:c r="AU431" s="158"/>
      <x:c r="AV431" s="158"/>
      <x:c r="AW431" s="158"/>
    </x:row>
    <x:row r="432" s="92" customFormat="1" ht="12">
      <x:c r="AF432" s="158"/>
      <x:c r="AG432" s="158"/>
      <x:c r="AH432" s="158"/>
      <x:c r="AI432" s="158"/>
      <x:c r="AJ432" s="158"/>
      <x:c r="AK432" s="158"/>
      <x:c r="AL432" s="158"/>
      <x:c r="AM432" s="158"/>
      <x:c r="AN432" s="158"/>
      <x:c r="AO432" s="158"/>
      <x:c r="AP432" s="158"/>
      <x:c r="AQ432" s="158"/>
      <x:c r="AR432" s="158"/>
      <x:c r="AS432" s="158"/>
      <x:c r="AT432" s="158"/>
      <x:c r="AU432" s="158"/>
      <x:c r="AV432" s="158"/>
      <x:c r="AW432" s="158"/>
    </x:row>
    <x:row r="433" s="92" customFormat="1" ht="12">
      <x:c r="H433" s="92" t="s">
        <x:v>349</x:v>
      </x:c>
      <x:c r="J433" s="268" t="s">
        <x:v>351</x:v>
      </x:c>
      <x:c r="K433" s="582" t="n">
        <x:f>+J414</x:f>
        <x:v>0</x:v>
      </x:c>
      <x:c r="L433" s="498"/>
      <x:c r="M433" s="498"/>
      <x:c r="N433" s="92" t="s">
        <x:v>211</x:v>
      </x:c>
      <x:c r="O433" s="532" t="n">
        <x:f>+N416</x:f>
        <x:v>0</x:v>
      </x:c>
      <x:c r="P433" s="498"/>
      <x:c r="Q433" s="92" t="s">
        <x:v>322</x:v>
      </x:c>
      <x:c r="R433" s="532" t="n">
        <x:f>+J422</x:f>
        <x:v>0</x:v>
      </x:c>
      <x:c r="S433" s="498"/>
      <x:c r="T433" s="498"/>
      <x:c r="U433" s="92" t="s">
        <x:v>211</x:v>
      </x:c>
      <x:c r="V433" s="532" t="n">
        <x:f>+J427</x:f>
        <x:v>0</x:v>
      </x:c>
      <x:c r="W433" s="498"/>
      <x:c r="X433" s="92" t="s">
        <x:v>226</x:v>
      </x:c>
      <x:c r="AF433" s="158"/>
      <x:c r="AG433" s="158"/>
      <x:c r="AH433" s="158"/>
      <x:c r="AI433" s="158"/>
      <x:c r="AJ433" s="158"/>
      <x:c r="AK433" s="158"/>
      <x:c r="AL433" s="158"/>
      <x:c r="AM433" s="158"/>
      <x:c r="AN433" s="158"/>
      <x:c r="AO433" s="158"/>
      <x:c r="AP433" s="158"/>
      <x:c r="AQ433" s="158"/>
      <x:c r="AR433" s="158"/>
      <x:c r="AS433" s="158"/>
      <x:c r="AT433" s="158"/>
      <x:c r="AU433" s="158"/>
      <x:c r="AV433" s="158"/>
      <x:c r="AW433" s="158"/>
    </x:row>
    <x:row r="434" s="92" customFormat="1" ht="12">
      <x:c r="AF434" s="158"/>
      <x:c r="AG434" s="158"/>
      <x:c r="AH434" s="158"/>
      <x:c r="AI434" s="158"/>
      <x:c r="AJ434" s="158"/>
      <x:c r="AK434" s="158"/>
      <x:c r="AL434" s="158"/>
      <x:c r="AM434" s="158"/>
      <x:c r="AN434" s="158"/>
      <x:c r="AO434" s="158"/>
      <x:c r="AP434" s="158"/>
      <x:c r="AQ434" s="158"/>
      <x:c r="AR434" s="158"/>
      <x:c r="AS434" s="158"/>
      <x:c r="AT434" s="158"/>
      <x:c r="AU434" s="158"/>
      <x:c r="AV434" s="158"/>
      <x:c r="AW434" s="158"/>
    </x:row>
    <x:row r="435" s="92" customFormat="1" ht="12">
      <x:c r="H435" s="92" t="s">
        <x:v>349</x:v>
      </x:c>
      <x:c r="J435" s="92" t="s">
        <x:v>114</x:v>
      </x:c>
      <x:c r="K435" s="596" t="n">
        <x:f>-(K433*O433)+(R433*V433)</x:f>
        <x:v>0</x:v>
      </x:c>
      <x:c r="L435" s="596"/>
      <x:c r="M435" s="596"/>
      <x:c r="N435" s="92" t="s">
        <x:v>313</x:v>
      </x:c>
      <x:c r="AF435" s="158"/>
      <x:c r="AG435" s="158"/>
      <x:c r="AH435" s="158"/>
      <x:c r="AI435" s="158"/>
      <x:c r="AJ435" s="158"/>
      <x:c r="AK435" s="158"/>
      <x:c r="AL435" s="158"/>
      <x:c r="AM435" s="158"/>
      <x:c r="AN435" s="158"/>
      <x:c r="AO435" s="158"/>
      <x:c r="AP435" s="158"/>
      <x:c r="AQ435" s="158"/>
      <x:c r="AR435" s="158"/>
      <x:c r="AS435" s="158"/>
      <x:c r="AT435" s="158"/>
      <x:c r="AU435" s="158"/>
      <x:c r="AV435" s="158"/>
      <x:c r="AW435" s="158"/>
    </x:row>
    <x:row r="436" s="92" customFormat="1" ht="12">
      <x:c r="AF436" s="158"/>
      <x:c r="AG436" s="158"/>
      <x:c r="AH436" s="158"/>
      <x:c r="AI436" s="158"/>
      <x:c r="AJ436" s="158"/>
      <x:c r="AK436" s="158"/>
      <x:c r="AL436" s="158"/>
      <x:c r="AM436" s="158"/>
      <x:c r="AN436" s="158"/>
      <x:c r="AO436" s="158"/>
      <x:c r="AP436" s="158"/>
      <x:c r="AQ436" s="158"/>
      <x:c r="AR436" s="158"/>
      <x:c r="AS436" s="158"/>
      <x:c r="AT436" s="158"/>
      <x:c r="AU436" s="158"/>
      <x:c r="AV436" s="158"/>
      <x:c r="AW436" s="158"/>
    </x:row>
    <x:row r="437" s="92" customFormat="1" ht="12">
      <x:c r="F437" s="92" t="s">
        <x:v>352</x:v>
      </x:c>
      <x:c r="AF437" s="158"/>
      <x:c r="AG437" s="158"/>
      <x:c r="AH437" s="158"/>
      <x:c r="AI437" s="158"/>
      <x:c r="AJ437" s="158"/>
      <x:c r="AK437" s="158"/>
      <x:c r="AL437" s="158"/>
      <x:c r="AM437" s="158"/>
      <x:c r="AN437" s="158"/>
      <x:c r="AO437" s="158"/>
      <x:c r="AP437" s="158"/>
      <x:c r="AQ437" s="158"/>
      <x:c r="AR437" s="158"/>
      <x:c r="AS437" s="158"/>
      <x:c r="AT437" s="158"/>
      <x:c r="AU437" s="158"/>
      <x:c r="AV437" s="158"/>
      <x:c r="AW437" s="158"/>
    </x:row>
    <x:row r="438" s="92" customFormat="1" ht="12">
      <x:c r="AF438" s="158"/>
      <x:c r="AG438" s="158"/>
      <x:c r="AH438" s="158"/>
      <x:c r="AI438" s="158"/>
      <x:c r="AJ438" s="158"/>
      <x:c r="AK438" s="158"/>
      <x:c r="AL438" s="158"/>
      <x:c r="AM438" s="158"/>
      <x:c r="AN438" s="158"/>
      <x:c r="AO438" s="158"/>
      <x:c r="AP438" s="158"/>
      <x:c r="AQ438" s="158"/>
      <x:c r="AR438" s="158"/>
      <x:c r="AS438" s="158"/>
      <x:c r="AT438" s="158"/>
      <x:c r="AU438" s="158"/>
      <x:c r="AV438" s="158"/>
      <x:c r="AW438" s="158"/>
    </x:row>
    <x:row r="439" s="92" customFormat="1" ht="12">
      <x:c r="H439" s="92" t="s">
        <x:v>241</x:v>
      </x:c>
      <x:c r="I439" s="92" t="s">
        <x:v>114</x:v>
      </x:c>
      <x:c r="J439" s="498" t="s">
        <x:v>309</x:v>
      </x:c>
      <x:c r="K439" s="498"/>
      <x:c r="L439" s="92" t="s">
        <x:v>290</x:v>
      </x:c>
      <x:c r="M439" s="498" t="s">
        <x:v>303</x:v>
      </x:c>
      <x:c r="N439" s="498"/>
      <x:c r="AF439" s="158"/>
      <x:c r="AG439" s="158"/>
      <x:c r="AH439" s="158"/>
      <x:c r="AI439" s="158"/>
      <x:c r="AJ439" s="158"/>
      <x:c r="AK439" s="158"/>
      <x:c r="AL439" s="158"/>
      <x:c r="AM439" s="158"/>
      <x:c r="AN439" s="158"/>
      <x:c r="AO439" s="158"/>
      <x:c r="AP439" s="158"/>
      <x:c r="AQ439" s="158"/>
      <x:c r="AR439" s="158"/>
      <x:c r="AS439" s="158"/>
      <x:c r="AT439" s="158"/>
      <x:c r="AU439" s="158"/>
      <x:c r="AV439" s="158"/>
      <x:c r="AW439" s="158"/>
    </x:row>
    <x:row r="440" s="92" customFormat="1" ht="12">
      <x:c r="AF440" s="158"/>
      <x:c r="AG440" s="158"/>
      <x:c r="AH440" s="158"/>
      <x:c r="AI440" s="158"/>
      <x:c r="AJ440" s="158"/>
      <x:c r="AK440" s="158"/>
      <x:c r="AL440" s="158"/>
      <x:c r="AM440" s="158"/>
      <x:c r="AN440" s="158"/>
      <x:c r="AO440" s="158"/>
      <x:c r="AP440" s="158"/>
      <x:c r="AQ440" s="158"/>
      <x:c r="AR440" s="158"/>
      <x:c r="AS440" s="158"/>
      <x:c r="AT440" s="158"/>
      <x:c r="AU440" s="158"/>
      <x:c r="AV440" s="158"/>
      <x:c r="AW440" s="158"/>
    </x:row>
    <x:row r="441" s="92" customFormat="1" ht="12">
      <x:c r="H441" s="92" t="s">
        <x:v>241</x:v>
      </x:c>
      <x:c r="I441" s="92" t="s">
        <x:v>114</x:v>
      </x:c>
      <x:c r="J441" s="582" t="n">
        <x:f>+J414</x:f>
        <x:v>0</x:v>
      </x:c>
      <x:c r="K441" s="498"/>
      <x:c r="L441" s="498"/>
      <x:c r="M441" s="92" t="s">
        <x:v>290</x:v>
      </x:c>
      <x:c r="N441" s="532" t="n">
        <x:f>+J422</x:f>
        <x:v>0</x:v>
      </x:c>
      <x:c r="O441" s="498"/>
      <x:c r="P441" s="498"/>
      <x:c r="AF441" s="158"/>
      <x:c r="AG441" s="158"/>
      <x:c r="AH441" s="158"/>
      <x:c r="AI441" s="158"/>
      <x:c r="AJ441" s="158"/>
      <x:c r="AK441" s="158"/>
      <x:c r="AL441" s="158"/>
      <x:c r="AM441" s="158"/>
      <x:c r="AN441" s="158"/>
      <x:c r="AO441" s="158"/>
      <x:c r="AP441" s="158"/>
      <x:c r="AQ441" s="158"/>
      <x:c r="AR441" s="158"/>
      <x:c r="AS441" s="158"/>
      <x:c r="AT441" s="158"/>
      <x:c r="AU441" s="158"/>
      <x:c r="AV441" s="158"/>
      <x:c r="AW441" s="158"/>
    </x:row>
    <x:row r="442" s="92" customFormat="1" ht="12">
      <x:c r="AF442" s="158"/>
      <x:c r="AG442" s="158"/>
      <x:c r="AH442" s="158"/>
      <x:c r="AI442" s="158"/>
      <x:c r="AJ442" s="158"/>
      <x:c r="AK442" s="158"/>
      <x:c r="AL442" s="158"/>
      <x:c r="AM442" s="158"/>
      <x:c r="AN442" s="158"/>
      <x:c r="AO442" s="158"/>
      <x:c r="AP442" s="158"/>
      <x:c r="AQ442" s="158"/>
      <x:c r="AR442" s="158"/>
      <x:c r="AS442" s="158"/>
      <x:c r="AT442" s="158"/>
      <x:c r="AU442" s="158"/>
      <x:c r="AV442" s="158"/>
      <x:c r="AW442" s="158"/>
    </x:row>
    <x:row r="443" s="92" customFormat="1" ht="12">
      <x:c r="H443" s="92" t="s">
        <x:v>241</x:v>
      </x:c>
      <x:c r="I443" s="92" t="s">
        <x:v>114</x:v>
      </x:c>
      <x:c r="J443" s="428" t="n">
        <x:f>J441+N441</x:f>
        <x:v>0</x:v>
      </x:c>
      <x:c r="K443" s="428"/>
      <x:c r="L443" s="428"/>
      <x:c r="N443" s="92" t="s">
        <x:v>212</x:v>
      </x:c>
      <x:c r="AF443" s="158"/>
      <x:c r="AG443" s="158"/>
      <x:c r="AH443" s="158"/>
      <x:c r="AI443" s="158"/>
      <x:c r="AJ443" s="158"/>
      <x:c r="AK443" s="158"/>
      <x:c r="AL443" s="158"/>
      <x:c r="AM443" s="158"/>
      <x:c r="AN443" s="158"/>
      <x:c r="AO443" s="158"/>
      <x:c r="AP443" s="158"/>
      <x:c r="AQ443" s="158"/>
      <x:c r="AR443" s="158"/>
      <x:c r="AS443" s="158"/>
      <x:c r="AT443" s="158"/>
      <x:c r="AU443" s="158"/>
      <x:c r="AV443" s="158"/>
      <x:c r="AW443" s="158"/>
    </x:row>
    <x:row r="444" s="92" customFormat="1" ht="12">
      <x:c r="AF444" s="158"/>
      <x:c r="AG444" s="158"/>
      <x:c r="AH444" s="158"/>
      <x:c r="AI444" s="158"/>
      <x:c r="AJ444" s="158"/>
      <x:c r="AK444" s="158"/>
      <x:c r="AL444" s="158"/>
      <x:c r="AM444" s="158"/>
      <x:c r="AN444" s="158"/>
      <x:c r="AO444" s="158"/>
      <x:c r="AP444" s="158"/>
      <x:c r="AQ444" s="158"/>
      <x:c r="AR444" s="158"/>
      <x:c r="AS444" s="158"/>
      <x:c r="AT444" s="158"/>
      <x:c r="AU444" s="158"/>
      <x:c r="AV444" s="158"/>
      <x:c r="AW444" s="158"/>
    </x:row>
    <x:row r="445" s="92" customFormat="1" ht="12">
      <x:c r="F445" s="92" t="s">
        <x:v>353</x:v>
      </x:c>
      <x:c r="AF445" s="158"/>
      <x:c r="AG445" s="158"/>
      <x:c r="AH445" s="158"/>
      <x:c r="AI445" s="158"/>
      <x:c r="AJ445" s="158"/>
      <x:c r="AK445" s="158"/>
      <x:c r="AL445" s="158"/>
      <x:c r="AM445" s="158"/>
      <x:c r="AN445" s="158"/>
      <x:c r="AO445" s="158"/>
      <x:c r="AP445" s="158"/>
      <x:c r="AQ445" s="158"/>
      <x:c r="AR445" s="158"/>
      <x:c r="AS445" s="158"/>
      <x:c r="AT445" s="158"/>
      <x:c r="AU445" s="158"/>
      <x:c r="AV445" s="158"/>
      <x:c r="AW445" s="158"/>
    </x:row>
    <x:row r="446" s="92" customFormat="1" ht="12">
      <x:c r="AF446" s="158"/>
      <x:c r="AG446" s="158"/>
      <x:c r="AH446" s="158"/>
      <x:c r="AI446" s="158"/>
      <x:c r="AJ446" s="158"/>
      <x:c r="AK446" s="158"/>
      <x:c r="AL446" s="158"/>
      <x:c r="AM446" s="158"/>
      <x:c r="AN446" s="158"/>
      <x:c r="AO446" s="158"/>
      <x:c r="AP446" s="158"/>
      <x:c r="AQ446" s="158"/>
      <x:c r="AR446" s="158"/>
      <x:c r="AS446" s="158"/>
      <x:c r="AT446" s="158"/>
      <x:c r="AU446" s="158"/>
      <x:c r="AV446" s="158"/>
      <x:c r="AW446" s="158"/>
    </x:row>
    <x:row r="447" s="92" customFormat="1" ht="12">
      <x:c r="H447" s="180" t="s">
        <x:v>27</x:v>
      </x:c>
      <x:c r="I447" s="92" t="s">
        <x:v>114</x:v>
      </x:c>
      <x:c r="J447" s="541" t="s">
        <x:v>241</x:v>
      </x:c>
      <x:c r="K447" s="541"/>
      <x:c r="AF447" s="158"/>
      <x:c r="AG447" s="158"/>
      <x:c r="AH447" s="158"/>
      <x:c r="AI447" s="158"/>
      <x:c r="AJ447" s="158"/>
      <x:c r="AK447" s="158"/>
      <x:c r="AL447" s="158"/>
      <x:c r="AM447" s="158"/>
      <x:c r="AN447" s="158"/>
      <x:c r="AO447" s="158"/>
      <x:c r="AP447" s="158"/>
      <x:c r="AQ447" s="158"/>
      <x:c r="AR447" s="158"/>
      <x:c r="AS447" s="158"/>
      <x:c r="AT447" s="158"/>
      <x:c r="AU447" s="158"/>
      <x:c r="AV447" s="158"/>
      <x:c r="AW447" s="158"/>
    </x:row>
    <x:row r="448" s="92" customFormat="1" ht="12">
      <x:c r="J448" s="92" t="s">
        <x:v>119</x:v>
      </x:c>
      <x:c r="K448" s="92" t="s">
        <x:v>96</x:v>
      </x:c>
      <x:c r="AF448" s="158"/>
      <x:c r="AG448" s="158"/>
      <x:c r="AH448" s="158"/>
      <x:c r="AI448" s="158"/>
      <x:c r="AJ448" s="158"/>
      <x:c r="AK448" s="158"/>
      <x:c r="AL448" s="158"/>
      <x:c r="AM448" s="158"/>
      <x:c r="AN448" s="158"/>
      <x:c r="AO448" s="158"/>
      <x:c r="AP448" s="158"/>
      <x:c r="AQ448" s="158"/>
      <x:c r="AR448" s="158"/>
      <x:c r="AS448" s="158"/>
      <x:c r="AT448" s="158"/>
      <x:c r="AU448" s="158"/>
      <x:c r="AV448" s="158"/>
      <x:c r="AW448" s="158"/>
    </x:row>
    <x:row r="449" s="92" customFormat="1" ht="12">
      <x:c r="AF449" s="158"/>
      <x:c r="AG449" s="158"/>
      <x:c r="AH449" s="158"/>
      <x:c r="AI449" s="158"/>
      <x:c r="AJ449" s="158"/>
      <x:c r="AK449" s="158"/>
      <x:c r="AL449" s="158"/>
      <x:c r="AM449" s="158"/>
      <x:c r="AN449" s="158"/>
      <x:c r="AO449" s="158"/>
      <x:c r="AP449" s="158"/>
      <x:c r="AQ449" s="158"/>
      <x:c r="AR449" s="158"/>
      <x:c r="AS449" s="158"/>
      <x:c r="AT449" s="158"/>
      <x:c r="AU449" s="158"/>
      <x:c r="AV449" s="158"/>
      <x:c r="AW449" s="158"/>
    </x:row>
    <x:row r="450" s="92" customFormat="1" ht="12">
      <x:c r="H450" s="180" t="s">
        <x:v>27</x:v>
      </x:c>
      <x:c r="I450" s="92" t="s">
        <x:v>114</x:v>
      </x:c>
      <x:c r="J450" s="595" t="n">
        <x:f>+J443</x:f>
        <x:v>0</x:v>
      </x:c>
      <x:c r="K450" s="595"/>
      <x:c r="L450" s="595"/>
      <x:c r="M450" s="595"/>
      <x:c r="AF450" s="158"/>
      <x:c r="AG450" s="158"/>
      <x:c r="AH450" s="158"/>
      <x:c r="AI450" s="158"/>
      <x:c r="AJ450" s="158"/>
      <x:c r="AK450" s="158"/>
      <x:c r="AL450" s="158"/>
      <x:c r="AM450" s="158"/>
      <x:c r="AN450" s="158"/>
      <x:c r="AO450" s="158"/>
      <x:c r="AP450" s="158"/>
      <x:c r="AQ450" s="158"/>
      <x:c r="AR450" s="158"/>
      <x:c r="AS450" s="158"/>
      <x:c r="AT450" s="158"/>
      <x:c r="AU450" s="158"/>
      <x:c r="AV450" s="158"/>
      <x:c r="AW450" s="158"/>
    </x:row>
    <x:row r="451" s="92" customFormat="1" ht="12">
      <x:c r="J451" s="510" t="n">
        <x:f>+F396*100</x:f>
        <x:v>0</x:v>
      </x:c>
      <x:c r="K451" s="510"/>
      <x:c r="L451" s="510" t="n">
        <x:f>+O379*100</x:f>
        <x:v>26</x:v>
      </x:c>
      <x:c r="M451" s="510"/>
      <x:c r="AF451" s="158"/>
      <x:c r="AG451" s="158"/>
      <x:c r="AH451" s="158"/>
      <x:c r="AI451" s="158"/>
      <x:c r="AJ451" s="158"/>
      <x:c r="AK451" s="158"/>
      <x:c r="AL451" s="158"/>
      <x:c r="AM451" s="158"/>
      <x:c r="AN451" s="158"/>
      <x:c r="AO451" s="158"/>
      <x:c r="AP451" s="158"/>
      <x:c r="AQ451" s="158"/>
      <x:c r="AR451" s="158"/>
      <x:c r="AS451" s="158"/>
      <x:c r="AT451" s="158"/>
      <x:c r="AU451" s="158"/>
      <x:c r="AV451" s="158"/>
      <x:c r="AW451" s="158"/>
    </x:row>
    <x:row r="452" s="92" customFormat="1" ht="12">
      <x:c r="AF452" s="158"/>
      <x:c r="AG452" s="158"/>
      <x:c r="AH452" s="158"/>
      <x:c r="AI452" s="158"/>
      <x:c r="AJ452" s="158"/>
      <x:c r="AK452" s="158"/>
      <x:c r="AL452" s="158"/>
      <x:c r="AM452" s="158"/>
      <x:c r="AN452" s="158"/>
      <x:c r="AO452" s="158"/>
      <x:c r="AP452" s="158"/>
      <x:c r="AQ452" s="158"/>
      <x:c r="AR452" s="158"/>
      <x:c r="AS452" s="158"/>
      <x:c r="AT452" s="158"/>
      <x:c r="AU452" s="158"/>
      <x:c r="AV452" s="158"/>
      <x:c r="AW452" s="158"/>
    </x:row>
    <x:row r="453" s="92" customFormat="1" ht="12">
      <x:c r="H453" s="180" t="s">
        <x:v>27</x:v>
      </x:c>
      <x:c r="I453" s="92" t="s">
        <x:v>114</x:v>
      </x:c>
      <x:c r="J453" s="532" t="e">
        <x:f>J450/(J451*L451)</x:f>
        <x:v>#DIV/0!</x:v>
      </x:c>
      <x:c r="K453" s="532"/>
      <x:c r="L453" s="532"/>
      <x:c r="M453" s="532"/>
      <x:c r="N453" s="92" t="s">
        <x:v>213</x:v>
      </x:c>
      <x:c r="AF453" s="158"/>
      <x:c r="AG453" s="158"/>
      <x:c r="AH453" s="158"/>
      <x:c r="AI453" s="158"/>
      <x:c r="AJ453" s="158"/>
      <x:c r="AK453" s="158"/>
      <x:c r="AL453" s="158"/>
      <x:c r="AM453" s="158"/>
      <x:c r="AN453" s="158"/>
      <x:c r="AO453" s="158"/>
      <x:c r="AP453" s="158"/>
      <x:c r="AQ453" s="158"/>
      <x:c r="AR453" s="158"/>
      <x:c r="AS453" s="158"/>
      <x:c r="AT453" s="158"/>
      <x:c r="AU453" s="158"/>
      <x:c r="AV453" s="158"/>
      <x:c r="AW453" s="158"/>
    </x:row>
    <x:row r="454" s="92" customFormat="1" ht="12">
      <x:c r="AF454" s="158"/>
      <x:c r="AG454" s="158"/>
      <x:c r="AH454" s="158"/>
      <x:c r="AI454" s="158"/>
      <x:c r="AJ454" s="158"/>
      <x:c r="AK454" s="158"/>
      <x:c r="AL454" s="158"/>
      <x:c r="AM454" s="158"/>
      <x:c r="AN454" s="158"/>
      <x:c r="AO454" s="158"/>
      <x:c r="AP454" s="158"/>
      <x:c r="AQ454" s="158"/>
      <x:c r="AR454" s="158"/>
      <x:c r="AS454" s="158"/>
      <x:c r="AT454" s="158"/>
      <x:c r="AU454" s="158"/>
      <x:c r="AV454" s="158"/>
      <x:c r="AW454" s="158"/>
    </x:row>
    <x:row r="455" s="92" customFormat="1" ht="12">
      <x:c r="F455" s="92" t="s">
        <x:v>354</x:v>
      </x:c>
      <x:c r="AF455" s="158"/>
      <x:c r="AG455" s="158"/>
      <x:c r="AH455" s="158"/>
      <x:c r="AI455" s="158"/>
      <x:c r="AJ455" s="158"/>
      <x:c r="AK455" s="158"/>
      <x:c r="AL455" s="158"/>
      <x:c r="AM455" s="158"/>
      <x:c r="AN455" s="158"/>
      <x:c r="AO455" s="158"/>
      <x:c r="AP455" s="158"/>
      <x:c r="AQ455" s="158"/>
      <x:c r="AR455" s="158"/>
      <x:c r="AS455" s="158"/>
      <x:c r="AT455" s="158"/>
      <x:c r="AU455" s="158"/>
      <x:c r="AV455" s="158"/>
      <x:c r="AW455" s="158"/>
    </x:row>
    <x:row r="456" s="92" customFormat="1" ht="12">
      <x:c r="AF456" s="158"/>
      <x:c r="AG456" s="158"/>
      <x:c r="AH456" s="158"/>
      <x:c r="AI456" s="158"/>
      <x:c r="AJ456" s="158"/>
      <x:c r="AK456" s="158"/>
      <x:c r="AL456" s="158"/>
      <x:c r="AM456" s="158"/>
      <x:c r="AN456" s="158"/>
      <x:c r="AO456" s="158"/>
      <x:c r="AP456" s="158"/>
      <x:c r="AQ456" s="158"/>
      <x:c r="AR456" s="158"/>
      <x:c r="AS456" s="158"/>
      <x:c r="AT456" s="158"/>
      <x:c r="AU456" s="158"/>
      <x:c r="AV456" s="158"/>
      <x:c r="AW456" s="158"/>
    </x:row>
    <x:row r="457" s="92" customFormat="1">
      <x:c r="H457" s="92" t="s">
        <x:v>355</x:v>
      </x:c>
      <x:c r="I457" s="92" t="s">
        <x:v>114</x:v>
      </x:c>
      <x:c r="J457" s="498" t="s">
        <x:v>225</x:v>
      </x:c>
      <x:c r="K457" s="498"/>
      <x:c r="L457" s="498">
        <x:v>0.53</x:v>
      </x:c>
      <x:c r="M457" s="498"/>
      <x:c r="N457" s="81" t="s">
        <x:v>334</x:v>
      </x:c>
      <x:c r="O457" s="498" t="s">
        <x:v>356</x:v>
      </x:c>
      <x:c r="P457" s="498"/>
      <x:c r="AF457" s="158"/>
      <x:c r="AG457" s="158"/>
      <x:c r="AH457" s="158"/>
      <x:c r="AI457" s="158"/>
      <x:c r="AJ457" s="158"/>
      <x:c r="AK457" s="158"/>
      <x:c r="AL457" s="158"/>
      <x:c r="AM457" s="158"/>
      <x:c r="AN457" s="158"/>
      <x:c r="AO457" s="158"/>
      <x:c r="AP457" s="158"/>
      <x:c r="AQ457" s="158"/>
      <x:c r="AR457" s="158"/>
      <x:c r="AS457" s="158"/>
      <x:c r="AT457" s="158"/>
      <x:c r="AU457" s="158"/>
      <x:c r="AV457" s="158"/>
      <x:c r="AW457" s="158"/>
    </x:row>
    <x:row r="458" s="92" customFormat="1" ht="12">
      <x:c r="J458" s="182"/>
      <x:c r="K458" s="182"/>
      <x:c r="AF458" s="158"/>
      <x:c r="AG458" s="158"/>
      <x:c r="AH458" s="158"/>
      <x:c r="AI458" s="158"/>
      <x:c r="AJ458" s="158"/>
      <x:c r="AK458" s="158"/>
      <x:c r="AL458" s="158"/>
      <x:c r="AM458" s="158"/>
      <x:c r="AN458" s="158"/>
      <x:c r="AO458" s="158"/>
      <x:c r="AP458" s="158"/>
      <x:c r="AQ458" s="158"/>
      <x:c r="AR458" s="158"/>
      <x:c r="AS458" s="158"/>
      <x:c r="AT458" s="158"/>
      <x:c r="AU458" s="158"/>
      <x:c r="AV458" s="158"/>
      <x:c r="AW458" s="158"/>
    </x:row>
    <x:row r="459" s="92" customFormat="1" ht="12">
      <x:c r="H459" s="92" t="s">
        <x:v>355</x:v>
      </x:c>
      <x:c r="I459" s="92" t="s">
        <x:v>114</x:v>
      </x:c>
      <x:c r="J459" s="498">
        <x:v>0.85</x:v>
      </x:c>
      <x:c r="K459" s="498"/>
      <x:c r="L459" s="498" t="n">
        <x:f>+L457</x:f>
        <x:v>0.53</x:v>
      </x:c>
      <x:c r="M459" s="498"/>
      <x:c r="N459" s="498" t="n">
        <x:f>SQRT(F22)</x:f>
        <x:v>14.491376746189438</x:v>
      </x:c>
      <x:c r="O459" s="498"/>
      <x:c r="P459" s="498"/>
      <x:c r="Q459" s="498"/>
      <x:c r="AF459" s="158"/>
      <x:c r="AG459" s="158"/>
      <x:c r="AH459" s="158"/>
      <x:c r="AI459" s="158"/>
      <x:c r="AJ459" s="158"/>
      <x:c r="AK459" s="158"/>
      <x:c r="AL459" s="158"/>
      <x:c r="AM459" s="158"/>
      <x:c r="AN459" s="158"/>
      <x:c r="AO459" s="158"/>
      <x:c r="AP459" s="158"/>
      <x:c r="AQ459" s="158"/>
      <x:c r="AR459" s="158"/>
      <x:c r="AS459" s="158"/>
      <x:c r="AT459" s="158"/>
      <x:c r="AU459" s="158"/>
      <x:c r="AV459" s="158"/>
      <x:c r="AW459" s="158"/>
    </x:row>
    <x:row r="460" s="92" customFormat="1" ht="12">
      <x:c r="AF460" s="158"/>
      <x:c r="AG460" s="158"/>
      <x:c r="AH460" s="158"/>
      <x:c r="AI460" s="158"/>
      <x:c r="AJ460" s="158"/>
      <x:c r="AK460" s="158"/>
      <x:c r="AL460" s="158"/>
      <x:c r="AM460" s="158"/>
      <x:c r="AN460" s="158"/>
      <x:c r="AO460" s="158"/>
      <x:c r="AP460" s="158"/>
      <x:c r="AQ460" s="158"/>
      <x:c r="AR460" s="158"/>
      <x:c r="AS460" s="158"/>
      <x:c r="AT460" s="158"/>
      <x:c r="AU460" s="158"/>
      <x:c r="AV460" s="158"/>
      <x:c r="AW460" s="158"/>
    </x:row>
    <x:row r="461" s="92" customFormat="1" ht="12">
      <x:c r="H461" s="92" t="s">
        <x:v>355</x:v>
      </x:c>
      <x:c r="I461" s="92" t="s">
        <x:v>114</x:v>
      </x:c>
      <x:c r="J461" s="532" t="n">
        <x:f>J459*L459*N459</x:f>
        <x:v>6.528365224158342</x:v>
      </x:c>
      <x:c r="K461" s="532"/>
      <x:c r="L461" s="532"/>
      <x:c r="AF461" s="158"/>
      <x:c r="AG461" s="158"/>
      <x:c r="AH461" s="158"/>
      <x:c r="AI461" s="158"/>
      <x:c r="AJ461" s="158"/>
      <x:c r="AK461" s="158"/>
      <x:c r="AL461" s="158"/>
      <x:c r="AM461" s="158"/>
      <x:c r="AN461" s="158"/>
      <x:c r="AO461" s="158"/>
      <x:c r="AP461" s="158"/>
      <x:c r="AQ461" s="158"/>
      <x:c r="AR461" s="158"/>
      <x:c r="AS461" s="158"/>
      <x:c r="AT461" s="158"/>
      <x:c r="AU461" s="158"/>
      <x:c r="AV461" s="158"/>
      <x:c r="AW461" s="158"/>
    </x:row>
    <x:row r="462" s="92" customFormat="1" ht="12">
      <x:c r="J462" s="167"/>
      <x:c r="K462" s="167"/>
      <x:c r="L462" s="167"/>
      <x:c r="AF462" s="158"/>
      <x:c r="AG462" s="158"/>
      <x:c r="AH462" s="158"/>
      <x:c r="AI462" s="158"/>
      <x:c r="AJ462" s="158"/>
      <x:c r="AK462" s="158"/>
      <x:c r="AL462" s="158"/>
      <x:c r="AM462" s="158"/>
      <x:c r="AN462" s="158"/>
      <x:c r="AO462" s="158"/>
      <x:c r="AP462" s="158"/>
      <x:c r="AQ462" s="158"/>
      <x:c r="AR462" s="158"/>
      <x:c r="AS462" s="158"/>
      <x:c r="AT462" s="158"/>
      <x:c r="AU462" s="158"/>
      <x:c r="AV462" s="158"/>
      <x:c r="AW462" s="158"/>
    </x:row>
    <x:row r="463" s="92" customFormat="1" ht="12">
      <x:c r="J463" s="167"/>
      <x:c r="K463" s="167"/>
      <x:c r="L463" s="167"/>
      <x:c r="AF463" s="158"/>
      <x:c r="AG463" s="158"/>
      <x:c r="AH463" s="158"/>
      <x:c r="AI463" s="158"/>
      <x:c r="AJ463" s="158"/>
      <x:c r="AK463" s="158"/>
      <x:c r="AL463" s="158"/>
      <x:c r="AM463" s="158"/>
      <x:c r="AN463" s="158"/>
      <x:c r="AO463" s="158"/>
      <x:c r="AP463" s="158"/>
      <x:c r="AQ463" s="158"/>
      <x:c r="AR463" s="158"/>
      <x:c r="AS463" s="158"/>
      <x:c r="AT463" s="158"/>
      <x:c r="AU463" s="158"/>
      <x:c r="AV463" s="158"/>
      <x:c r="AW463" s="158"/>
    </x:row>
    <x:row r="464" s="92" customFormat="1" ht="12">
      <x:c r="J464" s="167"/>
      <x:c r="K464" s="167"/>
      <x:c r="L464" s="167"/>
      <x:c r="AF464" s="158"/>
      <x:c r="AG464" s="158"/>
      <x:c r="AH464" s="158"/>
      <x:c r="AI464" s="158"/>
      <x:c r="AJ464" s="158"/>
      <x:c r="AK464" s="158"/>
      <x:c r="AL464" s="158"/>
      <x:c r="AM464" s="158"/>
      <x:c r="AN464" s="158"/>
      <x:c r="AO464" s="158"/>
      <x:c r="AP464" s="158"/>
      <x:c r="AQ464" s="158"/>
      <x:c r="AR464" s="158"/>
      <x:c r="AS464" s="158"/>
      <x:c r="AT464" s="158"/>
      <x:c r="AU464" s="158"/>
      <x:c r="AV464" s="158"/>
      <x:c r="AW464" s="158"/>
    </x:row>
    <x:row r="465" s="92" customFormat="1" ht="12">
      <x:c r="J465" s="167"/>
      <x:c r="K465" s="167"/>
      <x:c r="L465" s="167"/>
      <x:c r="AF465" s="158"/>
      <x:c r="AG465" s="158"/>
      <x:c r="AH465" s="158"/>
      <x:c r="AI465" s="158"/>
      <x:c r="AJ465" s="158"/>
      <x:c r="AK465" s="158"/>
      <x:c r="AL465" s="158"/>
      <x:c r="AM465" s="158"/>
      <x:c r="AN465" s="158"/>
      <x:c r="AO465" s="158"/>
      <x:c r="AP465" s="158"/>
      <x:c r="AQ465" s="158"/>
      <x:c r="AR465" s="158"/>
      <x:c r="AS465" s="158"/>
      <x:c r="AT465" s="158"/>
      <x:c r="AU465" s="158"/>
      <x:c r="AV465" s="158"/>
      <x:c r="AW465" s="158"/>
    </x:row>
    <x:row r="466" s="92" customFormat="1" ht="12">
      <x:c r="AF466" s="158"/>
      <x:c r="AG466" s="158"/>
      <x:c r="AH466" s="158"/>
      <x:c r="AI466" s="158"/>
      <x:c r="AJ466" s="158"/>
      <x:c r="AK466" s="158"/>
      <x:c r="AL466" s="158"/>
      <x:c r="AM466" s="158"/>
      <x:c r="AN466" s="158"/>
      <x:c r="AO466" s="158"/>
      <x:c r="AP466" s="158"/>
      <x:c r="AQ466" s="158"/>
      <x:c r="AR466" s="158"/>
      <x:c r="AS466" s="158"/>
      <x:c r="AT466" s="158"/>
      <x:c r="AU466" s="158"/>
      <x:c r="AV466" s="158"/>
      <x:c r="AW466" s="158"/>
    </x:row>
    <x:row r="467" s="92" customFormat="1" ht="12">
      <x:c r="C467" s="238" t="s">
        <x:v>357</x:v>
      </x:c>
      <x:c r="E467" s="238" t="s">
        <x:v>358</x:v>
      </x:c>
      <x:c r="R467" s="92" t="s">
        <x:v>327</x:v>
      </x:c>
      <x:c r="AF467" s="158"/>
      <x:c r="AG467" s="158"/>
      <x:c r="AH467" s="158"/>
      <x:c r="AI467" s="158"/>
      <x:c r="AJ467" s="158"/>
      <x:c r="AK467" s="158"/>
      <x:c r="AL467" s="158"/>
      <x:c r="AM467" s="158"/>
      <x:c r="AN467" s="158"/>
      <x:c r="AO467" s="158"/>
      <x:c r="AP467" s="158"/>
      <x:c r="AQ467" s="158"/>
      <x:c r="AR467" s="158"/>
      <x:c r="AS467" s="158"/>
      <x:c r="AT467" s="158"/>
      <x:c r="AU467" s="158"/>
      <x:c r="AV467" s="158"/>
      <x:c r="AW467" s="158"/>
    </x:row>
    <x:row r="468" s="92" customFormat="1" ht="12">
      <x:c r="L468" s="179"/>
      <x:c r="N468" s="498" t="s">
        <x:v>359</x:v>
      </x:c>
      <x:c r="O468" s="498"/>
      <x:c r="AF468" s="158"/>
      <x:c r="AG468" s="158"/>
      <x:c r="AH468" s="158"/>
      <x:c r="AI468" s="158"/>
      <x:c r="AJ468" s="158"/>
      <x:c r="AK468" s="158"/>
      <x:c r="AL468" s="158"/>
      <x:c r="AM468" s="158"/>
      <x:c r="AN468" s="158"/>
      <x:c r="AO468" s="158"/>
      <x:c r="AP468" s="158"/>
      <x:c r="AQ468" s="158"/>
      <x:c r="AR468" s="158"/>
      <x:c r="AS468" s="158"/>
      <x:c r="AT468" s="158"/>
      <x:c r="AU468" s="158"/>
      <x:c r="AV468" s="158"/>
      <x:c r="AW468" s="158"/>
    </x:row>
    <x:row r="469" s="92" customFormat="1" ht="12">
      <x:c r="I469" s="289"/>
      <x:c r="J469" s="94"/>
      <x:c r="K469" s="94"/>
      <x:c r="L469" s="290"/>
      <x:c r="M469" s="291"/>
      <x:c r="N469" s="291"/>
      <x:c r="O469" s="291"/>
      <x:c r="P469" s="291"/>
      <x:c r="Q469" s="291"/>
      <x:c r="R469" s="291"/>
      <x:c r="S469" s="291" t="s">
        <x:v>360</x:v>
      </x:c>
      <x:c r="T469" s="605" t="n">
        <x:f>+Q279</x:f>
        <x:v>0.058615</x:v>
      </x:c>
      <x:c r="U469" s="606"/>
      <x:c r="V469" s="291" t="s">
        <x:v>213</x:v>
      </x:c>
      <x:c r="W469" s="291"/>
      <x:c r="AF469" s="158"/>
      <x:c r="AG469" s="158"/>
      <x:c r="AH469" s="158"/>
      <x:c r="AI469" s="158"/>
      <x:c r="AJ469" s="158"/>
      <x:c r="AK469" s="158"/>
      <x:c r="AL469" s="158"/>
      <x:c r="AM469" s="158"/>
      <x:c r="AN469" s="158"/>
      <x:c r="AO469" s="158"/>
      <x:c r="AP469" s="158"/>
      <x:c r="AQ469" s="158"/>
      <x:c r="AR469" s="158"/>
      <x:c r="AS469" s="158"/>
      <x:c r="AT469" s="158"/>
      <x:c r="AU469" s="158"/>
      <x:c r="AV469" s="158"/>
      <x:c r="AW469" s="158"/>
    </x:row>
    <x:row r="470" s="92" customFormat="1" ht="12">
      <x:c r="D470" s="94"/>
      <x:c r="F470" s="292"/>
      <x:c r="G470" s="288"/>
      <x:c r="H470" s="288"/>
      <x:c r="I470" s="289"/>
      <x:c r="J470" s="94"/>
      <x:c r="K470" s="94"/>
      <x:c r="L470" s="179"/>
      <x:c r="AF470" s="158"/>
      <x:c r="AG470" s="158"/>
      <x:c r="AH470" s="158"/>
      <x:c r="AI470" s="158"/>
      <x:c r="AJ470" s="158"/>
      <x:c r="AK470" s="158"/>
      <x:c r="AL470" s="158"/>
      <x:c r="AM470" s="158"/>
      <x:c r="AN470" s="158"/>
      <x:c r="AO470" s="158"/>
      <x:c r="AP470" s="158"/>
      <x:c r="AQ470" s="158"/>
      <x:c r="AR470" s="158"/>
      <x:c r="AS470" s="158"/>
      <x:c r="AT470" s="158"/>
      <x:c r="AU470" s="158"/>
      <x:c r="AV470" s="158"/>
      <x:c r="AW470" s="158"/>
    </x:row>
    <x:row r="471" s="92" customFormat="1" ht="12">
      <x:c r="D471" s="94"/>
      <x:c r="E471" s="277"/>
      <x:c r="F471" s="277"/>
      <x:c r="G471" s="277"/>
      <x:c r="H471" s="277"/>
      <x:c r="I471" s="293"/>
      <x:c r="J471" s="94"/>
      <x:c r="K471" s="94"/>
      <x:c r="L471" s="229"/>
      <x:c r="M471" s="186"/>
      <x:c r="N471" s="186"/>
      <x:c r="O471" s="186"/>
      <x:c r="P471" s="186"/>
      <x:c r="Q471" s="186"/>
      <x:c r="R471" s="186"/>
      <x:c r="S471" s="186"/>
      <x:c r="T471" s="186"/>
      <x:c r="U471" s="186"/>
      <x:c r="V471" s="186"/>
      <x:c r="W471" s="186"/>
      <x:c r="AF471" s="158"/>
      <x:c r="AG471" s="158"/>
      <x:c r="AH471" s="158"/>
      <x:c r="AI471" s="158"/>
      <x:c r="AJ471" s="158"/>
      <x:c r="AK471" s="158"/>
      <x:c r="AL471" s="158"/>
      <x:c r="AM471" s="158"/>
      <x:c r="AN471" s="158"/>
      <x:c r="AO471" s="158"/>
      <x:c r="AP471" s="158"/>
      <x:c r="AQ471" s="158"/>
      <x:c r="AR471" s="158"/>
      <x:c r="AS471" s="158"/>
      <x:c r="AT471" s="158"/>
      <x:c r="AU471" s="158"/>
      <x:c r="AV471" s="158"/>
      <x:c r="AW471" s="158"/>
    </x:row>
    <x:row r="472" s="92" customFormat="1" ht="12">
      <x:c r="E472" s="294"/>
      <x:c r="F472" s="285"/>
      <x:c r="G472" s="285"/>
      <x:c r="H472" s="285"/>
      <x:c r="I472" s="285"/>
      <x:c r="J472" s="285"/>
      <x:c r="K472" s="267"/>
      <x:c r="L472" s="228"/>
      <x:c r="M472" s="228"/>
      <x:c r="N472" s="228"/>
      <x:c r="O472" s="228"/>
      <x:c r="P472" s="228"/>
      <x:c r="Q472" s="228"/>
      <x:c r="R472" s="228"/>
      <x:c r="S472" s="228"/>
      <x:c r="T472" s="281"/>
      <x:c r="U472" s="281"/>
      <x:c r="V472" s="281"/>
      <x:c r="W472" s="228"/>
      <x:c r="X472" s="179"/>
      <x:c r="AF472" s="158"/>
      <x:c r="AG472" s="158"/>
      <x:c r="AH472" s="158"/>
      <x:c r="AI472" s="158"/>
      <x:c r="AJ472" s="158"/>
      <x:c r="AK472" s="158"/>
      <x:c r="AL472" s="158"/>
      <x:c r="AM472" s="158"/>
      <x:c r="AN472" s="158"/>
      <x:c r="AO472" s="158"/>
      <x:c r="AP472" s="158"/>
      <x:c r="AQ472" s="158"/>
      <x:c r="AR472" s="158"/>
      <x:c r="AS472" s="158"/>
      <x:c r="AT472" s="158"/>
      <x:c r="AU472" s="158"/>
      <x:c r="AV472" s="158"/>
      <x:c r="AW472" s="158"/>
    </x:row>
    <x:row r="473" s="92" customFormat="1" ht="12">
      <x:c r="E473" s="294"/>
      <x:c r="F473" s="285"/>
      <x:c r="G473" s="285"/>
      <x:c r="H473" s="285"/>
      <x:c r="I473" s="285"/>
      <x:c r="J473" s="285"/>
      <x:c r="K473" s="267"/>
      <x:c r="L473" s="228"/>
      <x:c r="M473" s="228"/>
      <x:c r="N473" s="228"/>
      <x:c r="O473" s="228"/>
      <x:c r="P473" s="228"/>
      <x:c r="Q473" s="608" t="n">
        <x:f>+N283</x:f>
        <x:v>0.8999999999999999</x:v>
      </x:c>
      <x:c r="R473" s="609"/>
      <x:c r="S473" s="228"/>
      <x:c r="T473" s="281"/>
      <x:c r="U473" s="281"/>
      <x:c r="V473" s="281"/>
      <x:c r="W473" s="228"/>
      <x:c r="X473" s="179" t="s">
        <x:v>60</x:v>
      </x:c>
      <x:c r="Y473" s="532" t="n">
        <x:f>+Q58</x:f>
        <x:v>0.6</x:v>
      </x:c>
      <x:c r="Z473" s="498"/>
      <x:c r="AF473" s="158"/>
      <x:c r="AG473" s="158"/>
      <x:c r="AH473" s="158"/>
      <x:c r="AI473" s="158"/>
      <x:c r="AJ473" s="158"/>
      <x:c r="AK473" s="158"/>
      <x:c r="AL473" s="158"/>
      <x:c r="AM473" s="158"/>
      <x:c r="AN473" s="158"/>
      <x:c r="AO473" s="158"/>
      <x:c r="AP473" s="158"/>
      <x:c r="AQ473" s="158"/>
      <x:c r="AR473" s="158"/>
      <x:c r="AS473" s="158"/>
      <x:c r="AT473" s="158"/>
      <x:c r="AU473" s="158"/>
      <x:c r="AV473" s="158"/>
      <x:c r="AW473" s="158"/>
    </x:row>
    <x:row r="474" s="92" customFormat="1" ht="12">
      <x:c r="E474" s="295"/>
      <x:c r="F474" s="296"/>
      <x:c r="G474" s="296"/>
      <x:c r="H474" s="296"/>
      <x:c r="I474" s="296"/>
      <x:c r="J474" s="296"/>
      <x:c r="K474" s="297"/>
      <x:c r="L474" s="233"/>
      <x:c r="M474" s="233"/>
      <x:c r="N474" s="233"/>
      <x:c r="O474" s="233"/>
      <x:c r="P474" s="233"/>
      <x:c r="Q474" s="233"/>
      <x:c r="R474" s="233"/>
      <x:c r="S474" s="233"/>
      <x:c r="T474" s="233"/>
      <x:c r="U474" s="233"/>
      <x:c r="V474" s="233"/>
      <x:c r="W474" s="233"/>
      <x:c r="X474" s="179"/>
      <x:c r="AF474" s="158"/>
      <x:c r="AG474" s="158"/>
      <x:c r="AH474" s="158"/>
      <x:c r="AI474" s="158"/>
      <x:c r="AJ474" s="158"/>
      <x:c r="AK474" s="158"/>
      <x:c r="AL474" s="158"/>
      <x:c r="AM474" s="158"/>
      <x:c r="AN474" s="158"/>
      <x:c r="AO474" s="158"/>
      <x:c r="AP474" s="158"/>
      <x:c r="AQ474" s="158"/>
      <x:c r="AR474" s="158"/>
      <x:c r="AS474" s="158"/>
      <x:c r="AT474" s="158"/>
      <x:c r="AU474" s="158"/>
      <x:c r="AV474" s="158"/>
      <x:c r="AW474" s="158"/>
    </x:row>
    <x:row r="475" s="92" customFormat="1" ht="12">
      <x:c r="E475" s="285"/>
      <x:c r="F475" s="285"/>
      <x:c r="G475" s="285"/>
      <x:c r="H475" s="285"/>
      <x:c r="I475" s="285"/>
      <x:c r="J475" s="285"/>
      <x:c r="K475" s="94"/>
      <x:c r="L475" s="239"/>
      <x:c r="M475" s="239"/>
      <x:c r="N475" s="239"/>
      <x:c r="O475" s="239"/>
      <x:c r="P475" s="239"/>
      <x:c r="Q475" s="239"/>
      <x:c r="R475" s="239"/>
      <x:c r="S475" s="239"/>
      <x:c r="T475" s="239"/>
      <x:c r="U475" s="239"/>
      <x:c r="V475" s="239"/>
      <x:c r="W475" s="239"/>
      <x:c r="AF475" s="158"/>
      <x:c r="AG475" s="158"/>
      <x:c r="AH475" s="158"/>
      <x:c r="AI475" s="158"/>
      <x:c r="AJ475" s="158"/>
      <x:c r="AK475" s="158"/>
      <x:c r="AL475" s="158"/>
      <x:c r="AM475" s="158"/>
      <x:c r="AN475" s="158"/>
      <x:c r="AO475" s="158"/>
      <x:c r="AP475" s="158"/>
      <x:c r="AQ475" s="158"/>
      <x:c r="AR475" s="158"/>
      <x:c r="AS475" s="158"/>
      <x:c r="AT475" s="158"/>
      <x:c r="AU475" s="158"/>
      <x:c r="AV475" s="158"/>
      <x:c r="AW475" s="158"/>
    </x:row>
    <x:row r="476" s="92" customFormat="1" ht="12">
      <x:c r="B476" s="88"/>
      <x:c r="C476" s="88"/>
      <x:c r="E476" s="94"/>
      <x:c r="F476" s="94"/>
      <x:c r="G476" s="94"/>
      <x:c r="H476" s="94"/>
      <x:c r="I476" s="94"/>
      <x:c r="J476" s="425" t="n">
        <x:f>+Z476</x:f>
        <x:v>-0.600763061296918</x:v>
      </x:c>
      <x:c r="K476" s="426"/>
      <x:c r="L476" s="298" t="s">
        <x:v>213</x:v>
      </x:c>
      <x:c r="M476" s="286"/>
      <x:c r="N476" s="286"/>
      <x:c r="O476" s="286"/>
      <x:c r="P476" s="286"/>
      <x:c r="Q476" s="286"/>
      <x:c r="R476" s="286"/>
      <x:c r="S476" s="286"/>
      <x:c r="T476" s="286"/>
      <x:c r="U476" s="286"/>
      <x:c r="V476" s="286"/>
      <x:c r="W476" s="286"/>
      <x:c r="X476" s="92" t="s">
        <x:v>361</x:v>
      </x:c>
      <x:c r="Z476" s="539" t="n">
        <x:f>+V285</x:f>
        <x:v>-0.600763061296918</x:v>
      </x:c>
      <x:c r="AA476" s="535"/>
      <x:c r="AB476" s="92" t="s">
        <x:v>213</x:v>
      </x:c>
      <x:c r="AF476" s="158"/>
      <x:c r="AG476" s="158"/>
      <x:c r="AH476" s="158"/>
      <x:c r="AI476" s="158"/>
      <x:c r="AJ476" s="158"/>
      <x:c r="AK476" s="158"/>
      <x:c r="AL476" s="158"/>
      <x:c r="AM476" s="158"/>
      <x:c r="AN476" s="158"/>
      <x:c r="AO476" s="158"/>
      <x:c r="AP476" s="158"/>
      <x:c r="AQ476" s="158"/>
      <x:c r="AR476" s="158"/>
      <x:c r="AS476" s="158"/>
      <x:c r="AT476" s="158"/>
      <x:c r="AU476" s="158"/>
      <x:c r="AV476" s="158"/>
      <x:c r="AW476" s="158"/>
    </x:row>
    <x:row r="477" s="92" customFormat="1" ht="12">
      <x:c r="B477" s="610"/>
      <x:c r="C477" s="611"/>
      <x:c r="D477" s="299"/>
      <x:c r="E477" s="94"/>
      <x:c r="F477" s="94"/>
      <x:c r="G477" s="94"/>
      <x:c r="H477" s="94"/>
      <x:c r="I477" s="94"/>
      <x:c r="J477" s="300"/>
      <x:c r="K477" s="301"/>
      <x:c r="L477" s="141"/>
      <x:c r="M477" s="252"/>
      <x:c r="N477" s="252"/>
      <x:c r="O477" s="94"/>
      <x:c r="P477" s="94"/>
      <x:c r="AF477" s="158"/>
      <x:c r="AG477" s="158"/>
      <x:c r="AH477" s="158"/>
      <x:c r="AI477" s="158"/>
      <x:c r="AJ477" s="158"/>
      <x:c r="AK477" s="158"/>
      <x:c r="AL477" s="158"/>
      <x:c r="AM477" s="158"/>
      <x:c r="AN477" s="158"/>
      <x:c r="AO477" s="158"/>
      <x:c r="AP477" s="158"/>
      <x:c r="AQ477" s="158"/>
      <x:c r="AR477" s="158"/>
      <x:c r="AS477" s="158"/>
      <x:c r="AT477" s="158"/>
      <x:c r="AU477" s="158"/>
      <x:c r="AV477" s="158"/>
      <x:c r="AW477" s="158"/>
    </x:row>
    <x:row r="478" s="92" customFormat="1" ht="12">
      <x:c r="B478" s="94"/>
      <x:c r="C478" s="94"/>
      <x:c r="D478" s="94"/>
      <x:c r="E478" s="94"/>
      <x:c r="F478" s="94"/>
      <x:c r="G478" s="94"/>
      <x:c r="H478" s="94"/>
      <x:c r="I478" s="94"/>
      <x:c r="J478" s="423" t="n">
        <x:f>L481-Z476</x:f>
        <x:v>1.3585864669453769</x:v>
      </x:c>
      <x:c r="K478" s="607"/>
      <x:c r="L478" s="302" t="s">
        <x:v>213</x:v>
      </x:c>
      <x:c r="M478" s="94"/>
      <x:c r="N478" s="94"/>
      <x:c r="O478" s="94"/>
      <x:c r="P478" s="94"/>
      <x:c r="AF478" s="158"/>
      <x:c r="AG478" s="158"/>
      <x:c r="AH478" s="158"/>
      <x:c r="AI478" s="158"/>
      <x:c r="AJ478" s="158"/>
      <x:c r="AK478" s="158"/>
      <x:c r="AL478" s="158"/>
      <x:c r="AM478" s="158"/>
      <x:c r="AN478" s="158"/>
      <x:c r="AO478" s="158"/>
      <x:c r="AP478" s="158"/>
      <x:c r="AQ478" s="158"/>
      <x:c r="AR478" s="158"/>
      <x:c r="AS478" s="158"/>
      <x:c r="AT478" s="158"/>
      <x:c r="AU478" s="158"/>
      <x:c r="AV478" s="158"/>
      <x:c r="AW478" s="158"/>
    </x:row>
    <x:row r="479" s="92" customFormat="1" ht="12">
      <x:c r="B479" s="252"/>
      <x:c r="C479" s="94"/>
      <x:c r="D479" s="94"/>
      <x:c r="E479" s="94"/>
      <x:c r="F479" s="94"/>
      <x:c r="G479" s="94"/>
      <x:c r="H479" s="303"/>
      <x:c r="I479" s="303"/>
      <x:c r="J479" s="94"/>
      <x:c r="K479" s="94"/>
      <x:c r="L479" s="94"/>
      <x:c r="M479" s="94"/>
      <x:c r="N479" s="94"/>
      <x:c r="O479" s="94"/>
      <x:c r="P479" s="94"/>
      <x:c r="AF479" s="158"/>
      <x:c r="AG479" s="158"/>
      <x:c r="AH479" s="158"/>
      <x:c r="AI479" s="158"/>
      <x:c r="AJ479" s="158"/>
      <x:c r="AK479" s="158"/>
      <x:c r="AL479" s="158"/>
      <x:c r="AM479" s="158"/>
      <x:c r="AN479" s="158"/>
      <x:c r="AO479" s="158"/>
      <x:c r="AP479" s="158"/>
      <x:c r="AQ479" s="158"/>
      <x:c r="AR479" s="158"/>
      <x:c r="AS479" s="158"/>
      <x:c r="AT479" s="158"/>
      <x:c r="AU479" s="158"/>
      <x:c r="AV479" s="158"/>
      <x:c r="AW479" s="158"/>
    </x:row>
    <x:row r="480" s="92" customFormat="1" ht="12">
      <x:c r="B480" s="613"/>
      <x:c r="C480" s="613"/>
      <x:c r="D480" s="252"/>
      <x:c r="E480" s="94"/>
      <x:c r="F480" s="141"/>
      <x:c r="G480" s="94"/>
      <x:c r="H480" s="94"/>
      <x:c r="I480" s="94"/>
      <x:c r="J480" s="94"/>
      <x:c r="K480" s="94"/>
      <x:c r="L480" s="94"/>
      <x:c r="M480" s="94"/>
      <x:c r="N480" s="94"/>
      <x:c r="O480" s="94"/>
      <x:c r="P480" s="94"/>
      <x:c r="AF480" s="158"/>
      <x:c r="AG480" s="158"/>
      <x:c r="AH480" s="158"/>
      <x:c r="AI480" s="158"/>
      <x:c r="AJ480" s="158"/>
      <x:c r="AK480" s="158"/>
      <x:c r="AL480" s="158"/>
      <x:c r="AM480" s="158"/>
      <x:c r="AN480" s="158"/>
      <x:c r="AO480" s="158"/>
      <x:c r="AP480" s="158"/>
      <x:c r="AQ480" s="158"/>
      <x:c r="AR480" s="158"/>
      <x:c r="AS480" s="158"/>
      <x:c r="AT480" s="158"/>
      <x:c r="AU480" s="158"/>
      <x:c r="AV480" s="158"/>
      <x:c r="AW480" s="158"/>
    </x:row>
    <x:row r="481" s="92" customFormat="1" ht="12">
      <x:c r="B481" s="94"/>
      <x:c r="C481" s="94"/>
      <x:c r="D481" s="94"/>
      <x:c r="E481" s="94"/>
      <x:c r="F481" s="493"/>
      <x:c r="G481" s="493"/>
      <x:c r="H481" s="94"/>
      <x:c r="I481" s="94"/>
      <x:c r="J481" s="94" t="s">
        <x:v>362</x:v>
      </x:c>
      <x:c r="K481" s="94"/>
      <x:c r="L481" s="422" t="n">
        <x:f>+N287</x:f>
        <x:v>0.7578234056484588</x:v>
      </x:c>
      <x:c r="M481" s="607"/>
      <x:c r="N481" s="300" t="s">
        <x:v>213</x:v>
      </x:c>
      <x:c r="O481" s="94"/>
      <x:c r="P481" s="94"/>
      <x:c r="AF481" s="158"/>
      <x:c r="AG481" s="158"/>
      <x:c r="AH481" s="158"/>
      <x:c r="AI481" s="158"/>
      <x:c r="AJ481" s="158"/>
      <x:c r="AK481" s="158"/>
      <x:c r="AL481" s="158"/>
      <x:c r="AM481" s="158"/>
      <x:c r="AN481" s="158"/>
      <x:c r="AO481" s="158"/>
      <x:c r="AP481" s="158"/>
      <x:c r="AQ481" s="158"/>
      <x:c r="AR481" s="158"/>
      <x:c r="AS481" s="158"/>
      <x:c r="AT481" s="158"/>
      <x:c r="AU481" s="158"/>
      <x:c r="AV481" s="158"/>
      <x:c r="AW481" s="158"/>
    </x:row>
    <x:row r="482" s="92" customFormat="1" ht="12">
      <x:c r="B482" s="94"/>
      <x:c r="C482" s="94"/>
      <x:c r="D482" s="94"/>
      <x:c r="E482" s="94"/>
      <x:c r="F482" s="94"/>
      <x:c r="G482" s="94"/>
      <x:c r="H482" s="94"/>
      <x:c r="I482" s="94"/>
      <x:c r="J482" s="94"/>
      <x:c r="K482" s="94"/>
      <x:c r="L482" s="179"/>
      <x:c r="M482" s="94"/>
      <x:c r="N482" s="489" t="s">
        <x:v>363</x:v>
      </x:c>
      <x:c r="O482" s="612"/>
      <x:c r="P482" s="94"/>
      <x:c r="S482" s="92" t="s">
        <x:v>328</x:v>
      </x:c>
      <x:c r="AF482" s="158"/>
      <x:c r="AG482" s="158"/>
      <x:c r="AH482" s="158"/>
      <x:c r="AI482" s="158"/>
      <x:c r="AJ482" s="158"/>
      <x:c r="AK482" s="158"/>
      <x:c r="AL482" s="158"/>
      <x:c r="AM482" s="158"/>
      <x:c r="AN482" s="158"/>
      <x:c r="AO482" s="158"/>
      <x:c r="AP482" s="158"/>
      <x:c r="AQ482" s="158"/>
      <x:c r="AR482" s="158"/>
      <x:c r="AS482" s="158"/>
      <x:c r="AT482" s="158"/>
      <x:c r="AU482" s="158"/>
      <x:c r="AV482" s="158"/>
      <x:c r="AW482" s="158"/>
    </x:row>
    <x:row r="483" s="92" customFormat="1" ht="12">
      <x:c r="L483" s="179"/>
      <x:c r="M483" s="304" t="s">
        <x:v>364</x:v>
      </x:c>
      <x:c r="AF483" s="158"/>
      <x:c r="AG483" s="158"/>
      <x:c r="AH483" s="158"/>
      <x:c r="AI483" s="158"/>
      <x:c r="AJ483" s="158"/>
      <x:c r="AK483" s="158"/>
      <x:c r="AL483" s="158"/>
      <x:c r="AM483" s="158"/>
      <x:c r="AN483" s="158"/>
      <x:c r="AO483" s="158"/>
      <x:c r="AP483" s="158"/>
      <x:c r="AQ483" s="158"/>
      <x:c r="AR483" s="158"/>
      <x:c r="AS483" s="158"/>
      <x:c r="AT483" s="158"/>
      <x:c r="AU483" s="158"/>
      <x:c r="AV483" s="158"/>
      <x:c r="AW483" s="158"/>
    </x:row>
    <x:row r="484" s="92" customFormat="1" ht="12">
      <x:c r="L484" s="179"/>
      <x:c r="O484" s="92" t="s">
        <x:v>365</x:v>
      </x:c>
      <x:c r="AF484" s="158"/>
      <x:c r="AG484" s="158"/>
      <x:c r="AH484" s="158"/>
      <x:c r="AI484" s="158"/>
      <x:c r="AJ484" s="158"/>
      <x:c r="AK484" s="158"/>
      <x:c r="AL484" s="158"/>
      <x:c r="AM484" s="158"/>
      <x:c r="AN484" s="158"/>
      <x:c r="AO484" s="158"/>
      <x:c r="AP484" s="158"/>
      <x:c r="AQ484" s="158"/>
      <x:c r="AR484" s="158"/>
      <x:c r="AS484" s="158"/>
      <x:c r="AT484" s="158"/>
      <x:c r="AU484" s="158"/>
      <x:c r="AV484" s="158"/>
      <x:c r="AW484" s="158"/>
    </x:row>
    <x:row r="485" s="92" customFormat="1" ht="12">
      <x:c r="AF485" s="158"/>
      <x:c r="AG485" s="158"/>
      <x:c r="AH485" s="158"/>
      <x:c r="AI485" s="158"/>
      <x:c r="AJ485" s="158"/>
      <x:c r="AK485" s="158"/>
      <x:c r="AL485" s="158"/>
      <x:c r="AM485" s="158"/>
      <x:c r="AN485" s="158"/>
      <x:c r="AO485" s="158"/>
      <x:c r="AP485" s="158"/>
      <x:c r="AQ485" s="158"/>
      <x:c r="AR485" s="158"/>
      <x:c r="AS485" s="158"/>
      <x:c r="AT485" s="158"/>
      <x:c r="AU485" s="158"/>
      <x:c r="AV485" s="158"/>
      <x:c r="AW485" s="158"/>
    </x:row>
    <x:row r="486" s="92" customFormat="1" ht="12">
      <x:c r="H486" s="92" t="s">
        <x:v>309</x:v>
      </x:c>
      <x:c r="I486" s="92" t="s">
        <x:v>114</x:v>
      </x:c>
      <x:c r="J486" s="532" t="n">
        <x:f>+T469</x:f>
        <x:v>0.058615</x:v>
      </x:c>
      <x:c r="K486" s="498"/>
      <x:c r="L486" s="498"/>
      <x:c r="M486" s="88" t="s">
        <x:v>213</x:v>
      </x:c>
      <x:c r="O486" s="510" t="n">
        <x:f>+Q473*100</x:f>
        <x:v>89.99999999999999</x:v>
      </x:c>
      <x:c r="P486" s="510"/>
      <x:c r="Q486" s="510"/>
      <x:c r="R486" s="92" t="s">
        <x:v>37</x:v>
      </x:c>
      <x:c r="S486" s="498">
        <x:v>100</x:v>
      </x:c>
      <x:c r="T486" s="498"/>
      <x:c r="U486" s="92" t="s">
        <x:v>37</x:v>
      </x:c>
      <x:c r="AF486" s="158"/>
      <x:c r="AG486" s="158"/>
      <x:c r="AH486" s="158"/>
      <x:c r="AI486" s="158"/>
      <x:c r="AJ486" s="158"/>
      <x:c r="AK486" s="158"/>
      <x:c r="AL486" s="158"/>
      <x:c r="AM486" s="158"/>
      <x:c r="AN486" s="158"/>
      <x:c r="AO486" s="158"/>
      <x:c r="AP486" s="158"/>
      <x:c r="AQ486" s="158"/>
      <x:c r="AR486" s="158"/>
      <x:c r="AS486" s="158"/>
      <x:c r="AT486" s="158"/>
      <x:c r="AU486" s="158"/>
      <x:c r="AV486" s="158"/>
      <x:c r="AW486" s="158"/>
    </x:row>
    <x:row r="487" s="92" customFormat="1" ht="12">
      <x:c r="AF487" s="158"/>
      <x:c r="AG487" s="158"/>
      <x:c r="AH487" s="158"/>
      <x:c r="AI487" s="158"/>
      <x:c r="AJ487" s="158"/>
      <x:c r="AK487" s="158"/>
      <x:c r="AL487" s="158"/>
      <x:c r="AM487" s="158"/>
      <x:c r="AN487" s="158"/>
      <x:c r="AO487" s="158"/>
      <x:c r="AP487" s="158"/>
      <x:c r="AQ487" s="158"/>
      <x:c r="AR487" s="158"/>
      <x:c r="AS487" s="158"/>
      <x:c r="AT487" s="158"/>
      <x:c r="AU487" s="158"/>
      <x:c r="AV487" s="158"/>
      <x:c r="AW487" s="158"/>
    </x:row>
    <x:row r="488" s="92" customFormat="1" ht="12">
      <x:c r="H488" s="92" t="s">
        <x:v>309</x:v>
      </x:c>
      <x:c r="I488" s="92" t="s">
        <x:v>114</x:v>
      </x:c>
      <x:c r="J488" s="428" t="n">
        <x:f>J486*O486*S486</x:f>
        <x:v>527.535</x:v>
      </x:c>
      <x:c r="K488" s="428"/>
      <x:c r="L488" s="428"/>
      <x:c r="M488" s="92" t="s">
        <x:v>212</x:v>
      </x:c>
      <x:c r="AF488" s="158"/>
      <x:c r="AG488" s="158"/>
      <x:c r="AH488" s="158"/>
      <x:c r="AI488" s="158"/>
      <x:c r="AJ488" s="158"/>
      <x:c r="AK488" s="158"/>
      <x:c r="AL488" s="158"/>
      <x:c r="AM488" s="158"/>
      <x:c r="AN488" s="158"/>
      <x:c r="AO488" s="158"/>
      <x:c r="AP488" s="158"/>
      <x:c r="AQ488" s="158"/>
      <x:c r="AR488" s="158"/>
      <x:c r="AS488" s="158"/>
      <x:c r="AT488" s="158"/>
      <x:c r="AU488" s="158"/>
      <x:c r="AV488" s="158"/>
      <x:c r="AW488" s="158"/>
    </x:row>
    <x:row r="489" s="92" customFormat="1" ht="12">
      <x:c r="AF489" s="158"/>
      <x:c r="AG489" s="158"/>
      <x:c r="AH489" s="158"/>
      <x:c r="AI489" s="158"/>
      <x:c r="AJ489" s="158"/>
      <x:c r="AK489" s="158"/>
      <x:c r="AL489" s="158"/>
      <x:c r="AM489" s="158"/>
      <x:c r="AN489" s="158"/>
      <x:c r="AO489" s="158"/>
      <x:c r="AP489" s="158"/>
      <x:c r="AQ489" s="158"/>
      <x:c r="AR489" s="158"/>
      <x:c r="AS489" s="158"/>
      <x:c r="AT489" s="158"/>
      <x:c r="AU489" s="158"/>
      <x:c r="AV489" s="158"/>
      <x:c r="AW489" s="158"/>
    </x:row>
    <x:row r="490" s="92" customFormat="1" ht="12">
      <x:c r="H490" s="92" t="s">
        <x:v>345</x:v>
      </x:c>
      <x:c r="I490" s="92" t="s">
        <x:v>114</x:v>
      </x:c>
      <x:c r="J490" s="603" t="n">
        <x:f>+Q473</x:f>
        <x:v>0.8999999999999999</x:v>
      </x:c>
      <x:c r="K490" s="541"/>
      <x:c r="L490" s="541"/>
      <x:c r="AF490" s="158"/>
      <x:c r="AG490" s="158"/>
      <x:c r="AH490" s="158"/>
      <x:c r="AI490" s="158"/>
      <x:c r="AJ490" s="158"/>
      <x:c r="AK490" s="158"/>
      <x:c r="AL490" s="158"/>
      <x:c r="AM490" s="158"/>
      <x:c r="AN490" s="158"/>
      <x:c r="AO490" s="158"/>
      <x:c r="AP490" s="158"/>
      <x:c r="AQ490" s="158"/>
      <x:c r="AR490" s="158"/>
      <x:c r="AS490" s="158"/>
      <x:c r="AT490" s="158"/>
      <x:c r="AU490" s="158"/>
      <x:c r="AV490" s="158"/>
      <x:c r="AW490" s="158"/>
    </x:row>
    <x:row r="491" s="92" customFormat="1" ht="12">
      <x:c r="J491" s="498">
        <x:v>2</x:v>
      </x:c>
      <x:c r="K491" s="498"/>
      <x:c r="L491" s="498"/>
      <x:c r="AF491" s="158"/>
      <x:c r="AG491" s="158"/>
      <x:c r="AH491" s="158"/>
      <x:c r="AI491" s="158"/>
      <x:c r="AJ491" s="158"/>
      <x:c r="AK491" s="158"/>
      <x:c r="AL491" s="158"/>
      <x:c r="AM491" s="158"/>
      <x:c r="AN491" s="158"/>
      <x:c r="AO491" s="158"/>
      <x:c r="AP491" s="158"/>
      <x:c r="AQ491" s="158"/>
      <x:c r="AR491" s="158"/>
      <x:c r="AS491" s="158"/>
      <x:c r="AT491" s="158"/>
      <x:c r="AU491" s="158"/>
      <x:c r="AV491" s="158"/>
      <x:c r="AW491" s="158"/>
    </x:row>
    <x:row r="492" s="92" customFormat="1" ht="12">
      <x:c r="AF492" s="158"/>
      <x:c r="AG492" s="158"/>
      <x:c r="AH492" s="158"/>
      <x:c r="AI492" s="158"/>
      <x:c r="AJ492" s="158"/>
      <x:c r="AK492" s="158"/>
      <x:c r="AL492" s="158"/>
      <x:c r="AM492" s="158"/>
      <x:c r="AN492" s="158"/>
      <x:c r="AO492" s="158"/>
      <x:c r="AP492" s="158"/>
      <x:c r="AQ492" s="158"/>
      <x:c r="AR492" s="158"/>
      <x:c r="AS492" s="158"/>
      <x:c r="AT492" s="158"/>
      <x:c r="AU492" s="158"/>
      <x:c r="AV492" s="158"/>
      <x:c r="AW492" s="158"/>
    </x:row>
    <x:row r="493" s="92" customFormat="1" ht="5.25" customHeight="1">
      <x:c r="H493" s="92" t="s">
        <x:v>345</x:v>
      </x:c>
      <x:c r="I493" s="92" t="s">
        <x:v>114</x:v>
      </x:c>
      <x:c r="J493" s="532" t="n">
        <x:f>J490/2</x:f>
        <x:v>0.44999999999999996</x:v>
      </x:c>
      <x:c r="K493" s="532"/>
      <x:c r="L493" s="532"/>
      <x:c r="M493" s="92" t="s">
        <x:v>22</x:v>
      </x:c>
      <x:c r="AF493" s="158"/>
      <x:c r="AG493" s="158"/>
      <x:c r="AH493" s="158"/>
      <x:c r="AI493" s="158"/>
      <x:c r="AJ493" s="158"/>
      <x:c r="AK493" s="158"/>
      <x:c r="AL493" s="158"/>
      <x:c r="AM493" s="158"/>
      <x:c r="AN493" s="158"/>
      <x:c r="AO493" s="158"/>
      <x:c r="AP493" s="158"/>
      <x:c r="AQ493" s="158"/>
      <x:c r="AR493" s="158"/>
      <x:c r="AS493" s="158"/>
      <x:c r="AT493" s="158"/>
      <x:c r="AU493" s="158"/>
      <x:c r="AV493" s="158"/>
      <x:c r="AW493" s="158"/>
    </x:row>
    <x:row r="494" s="92" customFormat="1" ht="12">
      <x:c r="AF494" s="158"/>
      <x:c r="AG494" s="158"/>
      <x:c r="AH494" s="158"/>
      <x:c r="AI494" s="158"/>
      <x:c r="AJ494" s="158"/>
      <x:c r="AK494" s="158"/>
      <x:c r="AL494" s="158"/>
      <x:c r="AM494" s="158"/>
      <x:c r="AN494" s="158"/>
      <x:c r="AO494" s="158"/>
      <x:c r="AP494" s="158"/>
      <x:c r="AQ494" s="158"/>
      <x:c r="AR494" s="158"/>
      <x:c r="AS494" s="158"/>
      <x:c r="AT494" s="158"/>
      <x:c r="AU494" s="158"/>
      <x:c r="AV494" s="158"/>
      <x:c r="AW494" s="158"/>
    </x:row>
    <x:row r="495" s="92" customFormat="1" ht="12">
      <x:c r="H495" s="92" t="s">
        <x:v>303</x:v>
      </x:c>
      <x:c r="I495" s="92" t="s">
        <x:v>114</x:v>
      </x:c>
      <x:c r="J495" s="532" t="n">
        <x:f>+Z476</x:f>
        <x:v>-0.600763061296918</x:v>
      </x:c>
      <x:c r="K495" s="498"/>
      <x:c r="L495" s="498"/>
      <x:c r="M495" s="88" t="s">
        <x:v>213</x:v>
      </x:c>
      <x:c r="O495" s="510" t="n">
        <x:f>+Q473*100</x:f>
        <x:v>89.99999999999999</x:v>
      </x:c>
      <x:c r="P495" s="510"/>
      <x:c r="Q495" s="92" t="s">
        <x:v>37</x:v>
      </x:c>
      <x:c r="R495" s="498">
        <x:v>100</x:v>
      </x:c>
      <x:c r="S495" s="498"/>
      <x:c r="T495" s="92" t="s">
        <x:v>37</x:v>
      </x:c>
      <x:c r="AF495" s="158"/>
      <x:c r="AG495" s="158"/>
      <x:c r="AH495" s="158"/>
      <x:c r="AI495" s="158"/>
      <x:c r="AJ495" s="158"/>
      <x:c r="AK495" s="158"/>
      <x:c r="AL495" s="158"/>
      <x:c r="AM495" s="158"/>
      <x:c r="AN495" s="158"/>
      <x:c r="AO495" s="158"/>
      <x:c r="AP495" s="158"/>
      <x:c r="AQ495" s="158"/>
      <x:c r="AR495" s="158"/>
      <x:c r="AS495" s="158"/>
      <x:c r="AT495" s="158"/>
      <x:c r="AU495" s="158"/>
      <x:c r="AV495" s="158"/>
      <x:c r="AW495" s="158"/>
    </x:row>
    <x:row r="496" s="92" customFormat="1" ht="12">
      <x:c r="AF496" s="158"/>
      <x:c r="AG496" s="158"/>
      <x:c r="AH496" s="158"/>
      <x:c r="AI496" s="158"/>
      <x:c r="AJ496" s="158"/>
      <x:c r="AK496" s="158"/>
      <x:c r="AL496" s="158"/>
      <x:c r="AM496" s="158"/>
      <x:c r="AN496" s="158"/>
      <x:c r="AO496" s="158"/>
      <x:c r="AP496" s="158"/>
      <x:c r="AQ496" s="158"/>
      <x:c r="AR496" s="158"/>
      <x:c r="AS496" s="158"/>
      <x:c r="AT496" s="158"/>
      <x:c r="AU496" s="158"/>
      <x:c r="AV496" s="158"/>
      <x:c r="AW496" s="158"/>
    </x:row>
    <x:row r="497" s="92" customFormat="1" ht="12">
      <x:c r="H497" s="92" t="s">
        <x:v>303</x:v>
      </x:c>
      <x:c r="I497" s="92" t="s">
        <x:v>114</x:v>
      </x:c>
      <x:c r="J497" s="428" t="n">
        <x:f>J495*O495*R495</x:f>
        <x:v>-5406.8675516722615</x:v>
      </x:c>
      <x:c r="K497" s="428"/>
      <x:c r="L497" s="428"/>
      <x:c r="M497" s="92" t="s">
        <x:v>212</x:v>
      </x:c>
      <x:c r="AF497" s="158"/>
      <x:c r="AG497" s="158"/>
      <x:c r="AH497" s="158"/>
      <x:c r="AI497" s="158"/>
      <x:c r="AJ497" s="158"/>
      <x:c r="AK497" s="158"/>
      <x:c r="AL497" s="158"/>
      <x:c r="AM497" s="158"/>
      <x:c r="AN497" s="158"/>
      <x:c r="AO497" s="158"/>
      <x:c r="AP497" s="158"/>
      <x:c r="AQ497" s="158"/>
      <x:c r="AR497" s="158"/>
      <x:c r="AS497" s="158"/>
      <x:c r="AT497" s="158"/>
      <x:c r="AU497" s="158"/>
      <x:c r="AV497" s="158"/>
      <x:c r="AW497" s="158"/>
    </x:row>
    <x:row r="498" s="92" customFormat="1" ht="12">
      <x:c r="AF498" s="158"/>
      <x:c r="AG498" s="158"/>
      <x:c r="AH498" s="158"/>
      <x:c r="AI498" s="158"/>
      <x:c r="AJ498" s="158"/>
      <x:c r="AK498" s="158"/>
      <x:c r="AL498" s="158"/>
      <x:c r="AM498" s="158"/>
      <x:c r="AN498" s="158"/>
      <x:c r="AO498" s="158"/>
      <x:c r="AP498" s="158"/>
      <x:c r="AQ498" s="158"/>
      <x:c r="AR498" s="158"/>
      <x:c r="AS498" s="158"/>
      <x:c r="AT498" s="158"/>
      <x:c r="AU498" s="158"/>
      <x:c r="AV498" s="158"/>
      <x:c r="AW498" s="158"/>
    </x:row>
    <x:row r="499" s="92" customFormat="1" ht="12">
      <x:c r="H499" s="92" t="s">
        <x:v>363</x:v>
      </x:c>
      <x:c r="I499" s="92" t="s">
        <x:v>114</x:v>
      </x:c>
      <x:c r="J499" s="603" t="n">
        <x:f>+Q473</x:f>
        <x:v>0.8999999999999999</x:v>
      </x:c>
      <x:c r="K499" s="541"/>
      <x:c r="L499" s="541"/>
      <x:c r="AF499" s="158"/>
      <x:c r="AG499" s="158"/>
      <x:c r="AH499" s="158"/>
      <x:c r="AI499" s="158"/>
      <x:c r="AJ499" s="158"/>
      <x:c r="AK499" s="158"/>
      <x:c r="AL499" s="158"/>
      <x:c r="AM499" s="158"/>
      <x:c r="AN499" s="158"/>
      <x:c r="AO499" s="158"/>
      <x:c r="AP499" s="158"/>
      <x:c r="AQ499" s="158"/>
      <x:c r="AR499" s="158"/>
      <x:c r="AS499" s="158"/>
      <x:c r="AT499" s="158"/>
      <x:c r="AU499" s="158"/>
      <x:c r="AV499" s="158"/>
      <x:c r="AW499" s="158"/>
    </x:row>
    <x:row r="500" s="92" customFormat="1" ht="12">
      <x:c r="J500" s="498">
        <x:v>2</x:v>
      </x:c>
      <x:c r="K500" s="498"/>
      <x:c r="L500" s="498"/>
      <x:c r="AF500" s="158"/>
      <x:c r="AG500" s="158"/>
      <x:c r="AH500" s="158"/>
      <x:c r="AI500" s="158"/>
      <x:c r="AJ500" s="158"/>
      <x:c r="AK500" s="158"/>
      <x:c r="AL500" s="158"/>
      <x:c r="AM500" s="158"/>
      <x:c r="AN500" s="158"/>
      <x:c r="AO500" s="158"/>
      <x:c r="AP500" s="158"/>
      <x:c r="AQ500" s="158"/>
      <x:c r="AR500" s="158"/>
      <x:c r="AS500" s="158"/>
      <x:c r="AT500" s="158"/>
      <x:c r="AU500" s="158"/>
      <x:c r="AV500" s="158"/>
      <x:c r="AW500" s="158"/>
    </x:row>
    <x:row r="501" s="92" customFormat="1" ht="12">
      <x:c r="H501" s="92" t="s">
        <x:v>363</x:v>
      </x:c>
      <x:c r="I501" s="92" t="s">
        <x:v>114</x:v>
      </x:c>
      <x:c r="J501" s="532" t="n">
        <x:f>J499/J500</x:f>
        <x:v>0.44999999999999996</x:v>
      </x:c>
      <x:c r="K501" s="532"/>
      <x:c r="L501" s="532"/>
      <x:c r="M501" s="92" t="s">
        <x:v>22</x:v>
      </x:c>
      <x:c r="AF501" s="158"/>
      <x:c r="AG501" s="158"/>
      <x:c r="AH501" s="158"/>
      <x:c r="AI501" s="158"/>
      <x:c r="AJ501" s="158"/>
      <x:c r="AK501" s="158"/>
      <x:c r="AL501" s="158"/>
      <x:c r="AM501" s="158"/>
      <x:c r="AN501" s="158"/>
      <x:c r="AO501" s="158"/>
      <x:c r="AP501" s="158"/>
      <x:c r="AQ501" s="158"/>
      <x:c r="AR501" s="158"/>
      <x:c r="AS501" s="158"/>
      <x:c r="AT501" s="158"/>
      <x:c r="AU501" s="158"/>
      <x:c r="AV501" s="158"/>
      <x:c r="AW501" s="158"/>
    </x:row>
    <x:row r="502" s="92" customFormat="1" ht="12">
      <x:c r="AF502" s="158"/>
      <x:c r="AG502" s="158"/>
      <x:c r="AH502" s="158"/>
      <x:c r="AI502" s="158"/>
      <x:c r="AJ502" s="158"/>
      <x:c r="AK502" s="158"/>
      <x:c r="AL502" s="158"/>
      <x:c r="AM502" s="158"/>
      <x:c r="AN502" s="158"/>
      <x:c r="AO502" s="158"/>
      <x:c r="AP502" s="158"/>
      <x:c r="AQ502" s="158"/>
      <x:c r="AR502" s="158"/>
      <x:c r="AS502" s="158"/>
      <x:c r="AT502" s="158"/>
      <x:c r="AU502" s="158"/>
      <x:c r="AV502" s="158"/>
      <x:c r="AW502" s="158"/>
    </x:row>
    <x:row r="503" s="92" customFormat="1" ht="12">
      <x:c r="H503" s="92" t="s">
        <x:v>366</x:v>
      </x:c>
      <x:c r="I503" s="92" t="s">
        <x:v>114</x:v>
      </x:c>
      <x:c r="J503" s="175">
        <x:v>1</x:v>
      </x:c>
      <x:c r="K503" s="604" t="n">
        <x:f>+J478</x:f>
        <x:v>1.3585864669453769</x:v>
      </x:c>
      <x:c r="L503" s="562"/>
      <x:c r="M503" s="562"/>
      <x:c r="N503" s="88" t="s">
        <x:v>213</x:v>
      </x:c>
      <x:c r="P503" s="510" t="n">
        <x:f>+Q473*100</x:f>
        <x:v>89.99999999999999</x:v>
      </x:c>
      <x:c r="Q503" s="510"/>
      <x:c r="R503" s="510"/>
      <x:c r="S503" s="92" t="s">
        <x:v>37</x:v>
      </x:c>
      <x:c r="T503" s="498">
        <x:v>100</x:v>
      </x:c>
      <x:c r="U503" s="498"/>
      <x:c r="V503" s="92" t="s">
        <x:v>37</x:v>
      </x:c>
      <x:c r="AF503" s="158"/>
      <x:c r="AG503" s="158"/>
      <x:c r="AH503" s="158"/>
      <x:c r="AI503" s="158"/>
      <x:c r="AJ503" s="158"/>
      <x:c r="AK503" s="158"/>
      <x:c r="AL503" s="158"/>
      <x:c r="AM503" s="158"/>
      <x:c r="AN503" s="158"/>
      <x:c r="AO503" s="158"/>
      <x:c r="AP503" s="158"/>
      <x:c r="AQ503" s="158"/>
      <x:c r="AR503" s="158"/>
      <x:c r="AS503" s="158"/>
      <x:c r="AT503" s="158"/>
      <x:c r="AU503" s="158"/>
      <x:c r="AV503" s="158"/>
      <x:c r="AW503" s="158"/>
    </x:row>
    <x:row r="504" s="92" customFormat="1" ht="12">
      <x:c r="J504" s="151">
        <x:v>2</x:v>
      </x:c>
      <x:c r="AF504" s="158"/>
      <x:c r="AG504" s="158"/>
      <x:c r="AH504" s="158"/>
      <x:c r="AI504" s="158"/>
      <x:c r="AJ504" s="158"/>
      <x:c r="AK504" s="158"/>
      <x:c r="AL504" s="158"/>
      <x:c r="AM504" s="158"/>
      <x:c r="AN504" s="158"/>
      <x:c r="AO504" s="158"/>
      <x:c r="AP504" s="158"/>
      <x:c r="AQ504" s="158"/>
      <x:c r="AR504" s="158"/>
      <x:c r="AS504" s="158"/>
      <x:c r="AT504" s="158"/>
      <x:c r="AU504" s="158"/>
      <x:c r="AV504" s="158"/>
      <x:c r="AW504" s="158"/>
    </x:row>
    <x:row r="505" s="92" customFormat="1" ht="12">
      <x:c r="AF505" s="158"/>
      <x:c r="AG505" s="158"/>
      <x:c r="AH505" s="158"/>
      <x:c r="AI505" s="158"/>
      <x:c r="AJ505" s="158"/>
      <x:c r="AK505" s="158"/>
      <x:c r="AL505" s="158"/>
      <x:c r="AM505" s="158"/>
      <x:c r="AN505" s="158"/>
      <x:c r="AO505" s="158"/>
      <x:c r="AP505" s="158"/>
      <x:c r="AQ505" s="158"/>
      <x:c r="AR505" s="158"/>
      <x:c r="AS505" s="158"/>
      <x:c r="AT505" s="158"/>
      <x:c r="AU505" s="158"/>
      <x:c r="AV505" s="158"/>
      <x:c r="AW505" s="158"/>
    </x:row>
    <x:row r="506" s="92" customFormat="1" ht="12">
      <x:c r="H506" s="92" t="s">
        <x:v>366</x:v>
      </x:c>
      <x:c r="I506" s="92" t="s">
        <x:v>114</x:v>
      </x:c>
      <x:c r="J506" s="428" t="n">
        <x:f>(J503/J504)*K503*P503*T503</x:f>
        <x:v>6113.639101254195</x:v>
      </x:c>
      <x:c r="K506" s="428"/>
      <x:c r="L506" s="428"/>
      <x:c r="M506" s="92" t="s">
        <x:v>212</x:v>
      </x:c>
      <x:c r="AF506" s="158"/>
      <x:c r="AG506" s="158"/>
      <x:c r="AH506" s="158"/>
      <x:c r="AI506" s="158"/>
      <x:c r="AJ506" s="158"/>
      <x:c r="AK506" s="158"/>
      <x:c r="AL506" s="158"/>
      <x:c r="AM506" s="158"/>
      <x:c r="AN506" s="158"/>
      <x:c r="AO506" s="158"/>
      <x:c r="AP506" s="158"/>
      <x:c r="AQ506" s="158"/>
      <x:c r="AR506" s="158"/>
      <x:c r="AS506" s="158"/>
      <x:c r="AT506" s="158"/>
      <x:c r="AU506" s="158"/>
      <x:c r="AV506" s="158"/>
      <x:c r="AW506" s="158"/>
    </x:row>
    <x:row r="507" s="92" customFormat="1" ht="12">
      <x:c r="AF507" s="158"/>
      <x:c r="AG507" s="158"/>
      <x:c r="AH507" s="158"/>
      <x:c r="AI507" s="158"/>
      <x:c r="AJ507" s="158"/>
      <x:c r="AK507" s="158"/>
      <x:c r="AL507" s="158"/>
      <x:c r="AM507" s="158"/>
      <x:c r="AN507" s="158"/>
      <x:c r="AO507" s="158"/>
      <x:c r="AP507" s="158"/>
      <x:c r="AQ507" s="158"/>
      <x:c r="AR507" s="158"/>
      <x:c r="AS507" s="158"/>
      <x:c r="AT507" s="158"/>
      <x:c r="AU507" s="158"/>
      <x:c r="AV507" s="158"/>
      <x:c r="AW507" s="158"/>
    </x:row>
    <x:row r="508" s="92" customFormat="1" ht="12">
      <x:c r="H508" s="92" t="s">
        <x:v>364</x:v>
      </x:c>
      <x:c r="I508" s="92" t="s">
        <x:v>114</x:v>
      </x:c>
      <x:c r="J508" s="175">
        <x:v>1</x:v>
      </x:c>
      <x:c r="K508" s="532" t="n">
        <x:f>+Q473</x:f>
        <x:v>0.8999999999999999</x:v>
      </x:c>
      <x:c r="L508" s="498"/>
      <x:c r="M508" s="498"/>
      <x:c r="AF508" s="158"/>
      <x:c r="AG508" s="158"/>
      <x:c r="AH508" s="158"/>
      <x:c r="AI508" s="158"/>
      <x:c r="AJ508" s="158"/>
      <x:c r="AK508" s="158"/>
      <x:c r="AL508" s="158"/>
      <x:c r="AM508" s="158"/>
      <x:c r="AN508" s="158"/>
      <x:c r="AO508" s="158"/>
      <x:c r="AP508" s="158"/>
      <x:c r="AQ508" s="158"/>
      <x:c r="AR508" s="158"/>
      <x:c r="AS508" s="158"/>
      <x:c r="AT508" s="158"/>
      <x:c r="AU508" s="158"/>
      <x:c r="AV508" s="158"/>
      <x:c r="AW508" s="158"/>
    </x:row>
    <x:row r="509" s="92" customFormat="1" ht="12">
      <x:c r="J509" s="151">
        <x:v>3</x:v>
      </x:c>
      <x:c r="AF509" s="158"/>
      <x:c r="AG509" s="158"/>
      <x:c r="AH509" s="158"/>
      <x:c r="AI509" s="158"/>
      <x:c r="AJ509" s="158"/>
      <x:c r="AK509" s="158"/>
      <x:c r="AL509" s="158"/>
      <x:c r="AM509" s="158"/>
      <x:c r="AN509" s="158"/>
      <x:c r="AO509" s="158"/>
      <x:c r="AP509" s="158"/>
      <x:c r="AQ509" s="158"/>
      <x:c r="AR509" s="158"/>
      <x:c r="AS509" s="158"/>
      <x:c r="AT509" s="158"/>
      <x:c r="AU509" s="158"/>
      <x:c r="AV509" s="158"/>
      <x:c r="AW509" s="158"/>
    </x:row>
    <x:row r="510" s="92" customFormat="1" ht="12">
      <x:c r="AF510" s="158"/>
      <x:c r="AG510" s="158"/>
      <x:c r="AH510" s="158"/>
      <x:c r="AI510" s="158"/>
      <x:c r="AJ510" s="158"/>
      <x:c r="AK510" s="158"/>
      <x:c r="AL510" s="158"/>
      <x:c r="AM510" s="158"/>
      <x:c r="AN510" s="158"/>
      <x:c r="AO510" s="158"/>
      <x:c r="AP510" s="158"/>
      <x:c r="AQ510" s="158"/>
      <x:c r="AR510" s="158"/>
      <x:c r="AS510" s="158"/>
      <x:c r="AT510" s="158"/>
      <x:c r="AU510" s="158"/>
      <x:c r="AV510" s="158"/>
      <x:c r="AW510" s="158"/>
    </x:row>
    <x:row r="511" s="92" customFormat="1" ht="6.75" customHeight="1">
      <x:c r="H511" s="92" t="s">
        <x:v>364</x:v>
      </x:c>
      <x:c r="I511" s="92" t="s">
        <x:v>114</x:v>
      </x:c>
      <x:c r="J511" s="532" t="n">
        <x:f>(J508/J509)*K508</x:f>
        <x:v>0.29999999999999993</x:v>
      </x:c>
      <x:c r="K511" s="532" t="n">
        <x:v>0.29999999999999993</x:v>
      </x:c>
      <x:c r="L511" s="532"/>
      <x:c r="M511" s="92" t="s">
        <x:v>22</x:v>
      </x:c>
      <x:c r="AF511" s="158"/>
      <x:c r="AG511" s="158"/>
      <x:c r="AH511" s="158"/>
      <x:c r="AI511" s="158"/>
      <x:c r="AJ511" s="158"/>
      <x:c r="AK511" s="158"/>
      <x:c r="AL511" s="158"/>
      <x:c r="AM511" s="158"/>
      <x:c r="AN511" s="158"/>
      <x:c r="AO511" s="158"/>
      <x:c r="AP511" s="158"/>
      <x:c r="AQ511" s="158"/>
      <x:c r="AR511" s="158"/>
      <x:c r="AS511" s="158"/>
      <x:c r="AT511" s="158"/>
      <x:c r="AU511" s="158"/>
      <x:c r="AV511" s="158"/>
      <x:c r="AW511" s="158"/>
    </x:row>
    <x:row r="512" s="92" customFormat="1" ht="12">
      <x:c r="AF512" s="158"/>
      <x:c r="AG512" s="158"/>
      <x:c r="AH512" s="158"/>
      <x:c r="AI512" s="158"/>
      <x:c r="AJ512" s="158"/>
      <x:c r="AK512" s="158"/>
      <x:c r="AL512" s="158"/>
      <x:c r="AM512" s="158"/>
      <x:c r="AN512" s="158"/>
      <x:c r="AO512" s="158"/>
      <x:c r="AP512" s="158"/>
      <x:c r="AQ512" s="158"/>
      <x:c r="AR512" s="158"/>
      <x:c r="AS512" s="158"/>
      <x:c r="AT512" s="158"/>
      <x:c r="AU512" s="158"/>
      <x:c r="AV512" s="158"/>
      <x:c r="AW512" s="158"/>
    </x:row>
    <x:row r="513" s="92" customFormat="1" ht="12">
      <x:c r="E513" s="92" t="s">
        <x:v>367</x:v>
      </x:c>
      <x:c r="F513" s="92" t="s">
        <x:v>307</x:v>
      </x:c>
      <x:c r="AF513" s="158"/>
      <x:c r="AG513" s="158"/>
      <x:c r="AH513" s="158"/>
      <x:c r="AI513" s="158"/>
      <x:c r="AJ513" s="158"/>
      <x:c r="AK513" s="158"/>
      <x:c r="AL513" s="158"/>
      <x:c r="AM513" s="158"/>
      <x:c r="AN513" s="158"/>
      <x:c r="AO513" s="158"/>
      <x:c r="AP513" s="158"/>
      <x:c r="AQ513" s="158"/>
      <x:c r="AR513" s="158"/>
      <x:c r="AS513" s="158"/>
      <x:c r="AT513" s="158"/>
      <x:c r="AU513" s="158"/>
      <x:c r="AV513" s="158"/>
      <x:c r="AW513" s="158"/>
    </x:row>
    <x:row r="514" s="92" customFormat="1" ht="12">
      <x:c r="AF514" s="158"/>
      <x:c r="AG514" s="158"/>
      <x:c r="AH514" s="158"/>
      <x:c r="AI514" s="158"/>
      <x:c r="AJ514" s="158"/>
      <x:c r="AK514" s="158"/>
      <x:c r="AL514" s="158"/>
      <x:c r="AM514" s="158"/>
      <x:c r="AN514" s="158"/>
      <x:c r="AO514" s="158"/>
      <x:c r="AP514" s="158"/>
      <x:c r="AQ514" s="158"/>
      <x:c r="AR514" s="158"/>
      <x:c r="AS514" s="158"/>
      <x:c r="AT514" s="158"/>
      <x:c r="AU514" s="158"/>
      <x:c r="AV514" s="158"/>
      <x:c r="AW514" s="158"/>
    </x:row>
    <x:row r="515" s="92" customFormat="1" ht="12">
      <x:c r="H515" s="92" t="s">
        <x:v>368</x:v>
      </x:c>
      <x:c r="I515" s="92" t="s">
        <x:v>114</x:v>
      </x:c>
      <x:c r="J515" s="92" t="s">
        <x:v>369</x:v>
      </x:c>
      <x:c r="AF515" s="158"/>
      <x:c r="AG515" s="158"/>
      <x:c r="AH515" s="158"/>
      <x:c r="AI515" s="158"/>
      <x:c r="AJ515" s="158"/>
      <x:c r="AK515" s="158"/>
      <x:c r="AL515" s="158"/>
      <x:c r="AM515" s="158"/>
      <x:c r="AN515" s="158"/>
      <x:c r="AO515" s="158"/>
      <x:c r="AP515" s="158"/>
      <x:c r="AQ515" s="158"/>
      <x:c r="AR515" s="158"/>
      <x:c r="AS515" s="158"/>
      <x:c r="AT515" s="158"/>
      <x:c r="AU515" s="158"/>
      <x:c r="AV515" s="158"/>
      <x:c r="AW515" s="158"/>
    </x:row>
    <x:row r="516" s="92" customFormat="1" ht="12">
      <x:c r="AF516" s="158"/>
      <x:c r="AG516" s="158"/>
      <x:c r="AH516" s="158"/>
      <x:c r="AI516" s="158"/>
      <x:c r="AJ516" s="158"/>
      <x:c r="AK516" s="158"/>
      <x:c r="AL516" s="158"/>
      <x:c r="AM516" s="158"/>
      <x:c r="AN516" s="158"/>
      <x:c r="AO516" s="158"/>
      <x:c r="AP516" s="158"/>
      <x:c r="AQ516" s="158"/>
      <x:c r="AR516" s="158"/>
      <x:c r="AS516" s="158"/>
      <x:c r="AT516" s="158"/>
      <x:c r="AU516" s="158"/>
      <x:c r="AV516" s="158"/>
      <x:c r="AW516" s="158"/>
    </x:row>
    <x:row r="517" s="92" customFormat="1" ht="12">
      <x:c r="H517" s="92" t="s">
        <x:v>368</x:v>
      </x:c>
      <x:c r="I517" s="268" t="s">
        <x:v>351</x:v>
      </x:c>
      <x:c r="J517" s="596" t="n">
        <x:f>+J497</x:f>
        <x:v>-5406.8675516722615</x:v>
      </x:c>
      <x:c r="K517" s="597"/>
      <x:c r="L517" s="597"/>
      <x:c r="M517" s="208" t="s">
        <x:v>211</x:v>
      </x:c>
      <x:c r="N517" s="598" t="n">
        <x:f>+J501</x:f>
        <x:v>0.44999999999999996</x:v>
      </x:c>
      <x:c r="O517" s="597"/>
      <x:c r="P517" s="597"/>
      <x:c r="Q517" s="207" t="s">
        <x:v>322</x:v>
      </x:c>
      <x:c r="R517" s="596" t="n">
        <x:f>+J506</x:f>
        <x:v>6113.639101254195</x:v>
      </x:c>
      <x:c r="S517" s="597"/>
      <x:c r="T517" s="597"/>
      <x:c r="U517" s="208" t="s">
        <x:v>211</x:v>
      </x:c>
      <x:c r="V517" s="598" t="n">
        <x:f>+J511</x:f>
        <x:v>0.29999999999999993</x:v>
      </x:c>
      <x:c r="W517" s="598"/>
      <x:c r="X517" s="598"/>
      <x:c r="Y517" s="207" t="s">
        <x:v>370</x:v>
      </x:c>
      <x:c r="Z517" s="600" t="n">
        <x:f>+J488</x:f>
        <x:v>527.535</x:v>
      </x:c>
      <x:c r="AA517" s="600"/>
      <x:c r="AB517" s="208" t="s">
        <x:v>211</x:v>
      </x:c>
      <x:c r="AC517" s="601" t="n">
        <x:f>+J493</x:f>
        <x:v>0.44999999999999996</x:v>
      </x:c>
      <x:c r="AD517" s="602"/>
      <x:c r="AE517" s="207" t="s">
        <x:v>226</x:v>
      </x:c>
      <x:c r="AF517" s="158"/>
      <x:c r="AG517" s="158"/>
      <x:c r="AH517" s="158"/>
      <x:c r="AI517" s="158"/>
      <x:c r="AJ517" s="158"/>
      <x:c r="AK517" s="158"/>
      <x:c r="AL517" s="158"/>
      <x:c r="AM517" s="158"/>
      <x:c r="AN517" s="158"/>
      <x:c r="AO517" s="158"/>
      <x:c r="AP517" s="158"/>
      <x:c r="AQ517" s="158"/>
      <x:c r="AR517" s="158"/>
      <x:c r="AS517" s="158"/>
      <x:c r="AT517" s="158"/>
      <x:c r="AU517" s="158"/>
      <x:c r="AV517" s="158"/>
      <x:c r="AW517" s="158"/>
    </x:row>
    <x:row r="518" s="92" customFormat="1" ht="12">
      <x:c r="AF518" s="158"/>
      <x:c r="AG518" s="158"/>
      <x:c r="AH518" s="158"/>
      <x:c r="AI518" s="158"/>
      <x:c r="AJ518" s="158"/>
      <x:c r="AK518" s="158"/>
      <x:c r="AL518" s="158"/>
      <x:c r="AM518" s="158"/>
      <x:c r="AN518" s="158"/>
      <x:c r="AO518" s="158"/>
      <x:c r="AP518" s="158"/>
      <x:c r="AQ518" s="158"/>
      <x:c r="AR518" s="158"/>
      <x:c r="AS518" s="158"/>
      <x:c r="AT518" s="158"/>
      <x:c r="AU518" s="158"/>
      <x:c r="AV518" s="158"/>
      <x:c r="AW518" s="158"/>
    </x:row>
    <x:row r="519" s="92" customFormat="1" ht="12">
      <x:c r="H519" s="92" t="s">
        <x:v>368</x:v>
      </x:c>
      <x:c r="I519" s="92" t="s">
        <x:v>114</x:v>
      </x:c>
      <x:c r="J519" s="599" t="n">
        <x:f>(J517*N517)+(R517*V517)+(Z517*AC517)</x:f>
        <x:v>-361.60791787625914</x:v>
      </x:c>
      <x:c r="K519" s="599"/>
      <x:c r="L519" s="599"/>
      <x:c r="M519" s="92" t="s">
        <x:v>213</x:v>
      </x:c>
      <x:c r="AF519" s="158"/>
      <x:c r="AG519" s="158"/>
      <x:c r="AH519" s="158"/>
      <x:c r="AI519" s="158"/>
      <x:c r="AJ519" s="158"/>
      <x:c r="AK519" s="158"/>
      <x:c r="AL519" s="158"/>
      <x:c r="AM519" s="158"/>
      <x:c r="AN519" s="158"/>
      <x:c r="AO519" s="158"/>
      <x:c r="AP519" s="158"/>
      <x:c r="AQ519" s="158"/>
      <x:c r="AR519" s="158"/>
      <x:c r="AS519" s="158"/>
      <x:c r="AT519" s="158"/>
      <x:c r="AU519" s="158"/>
      <x:c r="AV519" s="158"/>
      <x:c r="AW519" s="158"/>
    </x:row>
    <x:row r="520" s="92" customFormat="1" ht="12">
      <x:c r="AF520" s="158"/>
      <x:c r="AG520" s="158"/>
      <x:c r="AH520" s="158"/>
      <x:c r="AI520" s="158"/>
      <x:c r="AJ520" s="158"/>
      <x:c r="AK520" s="158"/>
      <x:c r="AL520" s="158"/>
      <x:c r="AM520" s="158"/>
      <x:c r="AN520" s="158"/>
      <x:c r="AO520" s="158"/>
      <x:c r="AP520" s="158"/>
      <x:c r="AQ520" s="158"/>
      <x:c r="AR520" s="158"/>
      <x:c r="AS520" s="158"/>
      <x:c r="AT520" s="158"/>
      <x:c r="AU520" s="158"/>
      <x:c r="AV520" s="158"/>
      <x:c r="AW520" s="158"/>
    </x:row>
    <x:row r="521" s="92" customFormat="1" ht="12">
      <x:c r="E521" s="92" t="s">
        <x:v>371</x:v>
      </x:c>
      <x:c r="F521" s="92" t="s">
        <x:v>324</x:v>
      </x:c>
      <x:c r="AF521" s="158"/>
      <x:c r="AG521" s="158"/>
      <x:c r="AH521" s="158"/>
      <x:c r="AI521" s="158"/>
      <x:c r="AJ521" s="158"/>
      <x:c r="AK521" s="158"/>
      <x:c r="AL521" s="158"/>
      <x:c r="AM521" s="158"/>
      <x:c r="AN521" s="158"/>
      <x:c r="AO521" s="158"/>
      <x:c r="AP521" s="158"/>
      <x:c r="AQ521" s="158"/>
      <x:c r="AR521" s="158"/>
      <x:c r="AS521" s="158"/>
      <x:c r="AT521" s="158"/>
      <x:c r="AU521" s="158"/>
      <x:c r="AV521" s="158"/>
      <x:c r="AW521" s="158"/>
    </x:row>
    <x:row r="522" s="92" customFormat="1" ht="12">
      <x:c r="J522" s="151" t="s">
        <x:v>259</x:v>
      </x:c>
      <x:c r="AF522" s="158"/>
      <x:c r="AG522" s="158"/>
      <x:c r="AH522" s="158"/>
      <x:c r="AI522" s="158"/>
      <x:c r="AJ522" s="158"/>
      <x:c r="AK522" s="158"/>
      <x:c r="AL522" s="158"/>
      <x:c r="AM522" s="158"/>
      <x:c r="AN522" s="158"/>
      <x:c r="AO522" s="158"/>
      <x:c r="AP522" s="158"/>
      <x:c r="AQ522" s="158"/>
      <x:c r="AR522" s="158"/>
      <x:c r="AS522" s="158"/>
      <x:c r="AT522" s="158"/>
      <x:c r="AU522" s="158"/>
      <x:c r="AV522" s="158"/>
      <x:c r="AW522" s="158"/>
    </x:row>
    <x:row r="523" s="92" customFormat="1" ht="12">
      <x:c r="H523" s="92" t="s">
        <x:v>241</x:v>
      </x:c>
      <x:c r="I523" s="92" t="s">
        <x:v>114</x:v>
      </x:c>
      <x:c r="J523" s="92" t="s">
        <x:v>309</x:v>
      </x:c>
      <x:c r="K523" s="92" t="s">
        <x:v>146</x:v>
      </x:c>
      <x:c r="L523" s="92" t="s">
        <x:v>303</x:v>
      </x:c>
      <x:c r="M523" s="92" t="s">
        <x:v>146</x:v>
      </x:c>
      <x:c r="N523" s="92" t="s">
        <x:v>366</x:v>
      </x:c>
      <x:c r="AF523" s="158"/>
      <x:c r="AG523" s="158"/>
      <x:c r="AH523" s="158"/>
      <x:c r="AI523" s="158"/>
      <x:c r="AJ523" s="158"/>
      <x:c r="AK523" s="158"/>
      <x:c r="AL523" s="158"/>
      <x:c r="AM523" s="158"/>
      <x:c r="AN523" s="158"/>
      <x:c r="AO523" s="158"/>
      <x:c r="AP523" s="158"/>
      <x:c r="AQ523" s="158"/>
      <x:c r="AR523" s="158"/>
      <x:c r="AS523" s="158"/>
      <x:c r="AT523" s="158"/>
      <x:c r="AU523" s="158"/>
      <x:c r="AV523" s="158"/>
      <x:c r="AW523" s="158"/>
    </x:row>
    <x:row r="524" s="92" customFormat="1" ht="12">
      <x:c r="AF524" s="158"/>
      <x:c r="AG524" s="158"/>
      <x:c r="AH524" s="158"/>
      <x:c r="AI524" s="158"/>
      <x:c r="AJ524" s="158"/>
      <x:c r="AK524" s="158"/>
      <x:c r="AL524" s="158"/>
      <x:c r="AM524" s="158"/>
      <x:c r="AN524" s="158"/>
      <x:c r="AO524" s="158"/>
      <x:c r="AP524" s="158"/>
      <x:c r="AQ524" s="158"/>
      <x:c r="AR524" s="158"/>
      <x:c r="AS524" s="158"/>
      <x:c r="AT524" s="158"/>
      <x:c r="AU524" s="158"/>
      <x:c r="AV524" s="158"/>
      <x:c r="AW524" s="158"/>
    </x:row>
    <x:row r="525" s="92" customFormat="1" ht="12">
      <x:c r="H525" s="92" t="s">
        <x:v>241</x:v>
      </x:c>
      <x:c r="I525" s="92" t="s">
        <x:v>114</x:v>
      </x:c>
      <x:c r="J525" s="428" t="n">
        <x:f>+J488</x:f>
        <x:v>527.535</x:v>
      </x:c>
      <x:c r="K525" s="498"/>
      <x:c r="L525" s="498"/>
      <x:c r="M525" s="92" t="s">
        <x:v>146</x:v>
      </x:c>
      <x:c r="N525" s="428" t="n">
        <x:f>+J497</x:f>
        <x:v>-5406.8675516722615</x:v>
      </x:c>
      <x:c r="O525" s="498"/>
      <x:c r="P525" s="498"/>
      <x:c r="Q525" s="92" t="s">
        <x:v>146</x:v>
      </x:c>
      <x:c r="R525" s="428" t="n">
        <x:f>+J506</x:f>
        <x:v>6113.639101254195</x:v>
      </x:c>
      <x:c r="S525" s="498"/>
      <x:c r="T525" s="498"/>
      <x:c r="AF525" s="158"/>
      <x:c r="AG525" s="158"/>
      <x:c r="AH525" s="158"/>
      <x:c r="AI525" s="158"/>
      <x:c r="AJ525" s="158"/>
      <x:c r="AK525" s="158"/>
      <x:c r="AL525" s="158"/>
      <x:c r="AM525" s="158"/>
      <x:c r="AN525" s="158"/>
      <x:c r="AO525" s="158"/>
      <x:c r="AP525" s="158"/>
      <x:c r="AQ525" s="158"/>
      <x:c r="AR525" s="158"/>
      <x:c r="AS525" s="158"/>
      <x:c r="AT525" s="158"/>
      <x:c r="AU525" s="158"/>
      <x:c r="AV525" s="158"/>
      <x:c r="AW525" s="158"/>
    </x:row>
    <x:row r="526" s="92" customFormat="1" ht="12">
      <x:c r="AF526" s="158"/>
      <x:c r="AG526" s="158"/>
      <x:c r="AH526" s="158"/>
      <x:c r="AI526" s="158"/>
      <x:c r="AJ526" s="158"/>
      <x:c r="AK526" s="158"/>
      <x:c r="AL526" s="158"/>
      <x:c r="AM526" s="158"/>
      <x:c r="AN526" s="158"/>
      <x:c r="AO526" s="158"/>
      <x:c r="AP526" s="158"/>
      <x:c r="AQ526" s="158"/>
      <x:c r="AR526" s="158"/>
      <x:c r="AS526" s="158"/>
      <x:c r="AT526" s="158"/>
      <x:c r="AU526" s="158"/>
      <x:c r="AV526" s="158"/>
      <x:c r="AW526" s="158"/>
    </x:row>
    <x:row r="527" s="92" customFormat="1" ht="5.25" customHeight="1">
      <x:c r="H527" s="92" t="s">
        <x:v>241</x:v>
      </x:c>
      <x:c r="I527" s="92" t="s">
        <x:v>114</x:v>
      </x:c>
      <x:c r="J527" s="428" t="n">
        <x:f>J525-N525-R525</x:f>
        <x:v>-179.236549581934</x:v>
      </x:c>
      <x:c r="K527" s="498"/>
      <x:c r="L527" s="498"/>
      <x:c r="M527" s="92" t="s">
        <x:v>213</x:v>
      </x:c>
      <x:c r="AF527" s="158"/>
      <x:c r="AG527" s="158"/>
      <x:c r="AH527" s="158"/>
      <x:c r="AI527" s="158"/>
      <x:c r="AJ527" s="158"/>
      <x:c r="AK527" s="158"/>
      <x:c r="AL527" s="158"/>
      <x:c r="AM527" s="158"/>
      <x:c r="AN527" s="158"/>
      <x:c r="AO527" s="158"/>
      <x:c r="AP527" s="158"/>
      <x:c r="AQ527" s="158"/>
      <x:c r="AR527" s="158"/>
      <x:c r="AS527" s="158"/>
      <x:c r="AT527" s="158"/>
      <x:c r="AU527" s="158"/>
      <x:c r="AV527" s="158"/>
      <x:c r="AW527" s="158"/>
    </x:row>
    <x:row r="528" s="92" customFormat="1" ht="12">
      <x:c r="AF528" s="158"/>
      <x:c r="AG528" s="158"/>
      <x:c r="AH528" s="158"/>
      <x:c r="AI528" s="158"/>
      <x:c r="AJ528" s="158"/>
      <x:c r="AK528" s="158"/>
      <x:c r="AL528" s="158"/>
      <x:c r="AM528" s="158"/>
      <x:c r="AN528" s="158"/>
      <x:c r="AO528" s="158"/>
      <x:c r="AP528" s="158"/>
      <x:c r="AQ528" s="158"/>
      <x:c r="AR528" s="158"/>
      <x:c r="AS528" s="158"/>
      <x:c r="AT528" s="158"/>
      <x:c r="AU528" s="158"/>
      <x:c r="AV528" s="158"/>
      <x:c r="AW528" s="158"/>
    </x:row>
    <x:row r="529" s="92" customFormat="1" ht="12">
      <x:c r="E529" s="92" t="s">
        <x:v>372</x:v>
      </x:c>
      <x:c r="F529" s="92" t="s">
        <x:v>373</x:v>
      </x:c>
      <x:c r="AF529" s="158"/>
      <x:c r="AG529" s="158"/>
      <x:c r="AH529" s="158"/>
      <x:c r="AI529" s="158"/>
      <x:c r="AJ529" s="158"/>
      <x:c r="AK529" s="158"/>
      <x:c r="AL529" s="158"/>
      <x:c r="AM529" s="158"/>
      <x:c r="AN529" s="158"/>
      <x:c r="AO529" s="158"/>
      <x:c r="AP529" s="158"/>
      <x:c r="AQ529" s="158"/>
      <x:c r="AR529" s="158"/>
      <x:c r="AS529" s="158"/>
      <x:c r="AT529" s="158"/>
      <x:c r="AU529" s="158"/>
      <x:c r="AV529" s="158"/>
      <x:c r="AW529" s="158"/>
    </x:row>
    <x:row r="530" s="92" customFormat="1" ht="12">
      <x:c r="AF530" s="158"/>
      <x:c r="AG530" s="158"/>
      <x:c r="AH530" s="158"/>
      <x:c r="AI530" s="158"/>
      <x:c r="AJ530" s="158"/>
      <x:c r="AK530" s="158"/>
      <x:c r="AL530" s="158"/>
      <x:c r="AM530" s="158"/>
      <x:c r="AN530" s="158"/>
      <x:c r="AO530" s="158"/>
      <x:c r="AP530" s="158"/>
      <x:c r="AQ530" s="158"/>
      <x:c r="AR530" s="158"/>
      <x:c r="AS530" s="158"/>
      <x:c r="AT530" s="158"/>
      <x:c r="AU530" s="158"/>
      <x:c r="AV530" s="158"/>
      <x:c r="AW530" s="158"/>
    </x:row>
    <x:row r="531" s="92" customFormat="1" ht="12">
      <x:c r="H531" s="92" t="s">
        <x:v>331</x:v>
      </x:c>
      <x:c r="I531" s="92" t="s">
        <x:v>114</x:v>
      </x:c>
      <x:c r="J531" s="541" t="s">
        <x:v>241</x:v>
      </x:c>
      <x:c r="K531" s="541"/>
      <x:c r="M531" s="92" t="s">
        <x:v>331</x:v>
      </x:c>
      <x:c r="N531" s="92" t="s">
        <x:v>114</x:v>
      </x:c>
      <x:c r="O531" s="595" t="n">
        <x:f>+J527</x:f>
        <x:v>-179.236549581934</x:v>
      </x:c>
      <x:c r="P531" s="541"/>
      <x:c r="Q531" s="541"/>
      <x:c r="R531" s="541"/>
      <x:c r="AF531" s="158"/>
      <x:c r="AG531" s="158"/>
      <x:c r="AH531" s="158"/>
      <x:c r="AI531" s="158"/>
      <x:c r="AJ531" s="158"/>
      <x:c r="AK531" s="158"/>
      <x:c r="AL531" s="158"/>
      <x:c r="AM531" s="158"/>
      <x:c r="AN531" s="158"/>
      <x:c r="AO531" s="158"/>
      <x:c r="AP531" s="158"/>
      <x:c r="AQ531" s="158"/>
      <x:c r="AR531" s="158"/>
      <x:c r="AS531" s="158"/>
      <x:c r="AT531" s="158"/>
      <x:c r="AU531" s="158"/>
      <x:c r="AV531" s="158"/>
      <x:c r="AW531" s="158"/>
    </x:row>
    <x:row r="532" s="92" customFormat="1" ht="12">
      <x:c r="J532" s="92" t="s">
        <x:v>119</x:v>
      </x:c>
      <x:c r="K532" s="92" t="s">
        <x:v>96</x:v>
      </x:c>
      <x:c r="O532" s="498">
        <x:v>100</x:v>
      </x:c>
      <x:c r="P532" s="498"/>
      <x:c r="Q532" s="510" t="n">
        <x:f>+O379*100</x:f>
        <x:v>26</x:v>
      </x:c>
      <x:c r="R532" s="510"/>
      <x:c r="AF532" s="158"/>
      <x:c r="AG532" s="158"/>
      <x:c r="AH532" s="158"/>
      <x:c r="AI532" s="158"/>
      <x:c r="AJ532" s="158"/>
      <x:c r="AK532" s="158"/>
      <x:c r="AL532" s="158"/>
      <x:c r="AM532" s="158"/>
      <x:c r="AN532" s="158"/>
      <x:c r="AO532" s="158"/>
      <x:c r="AP532" s="158"/>
      <x:c r="AQ532" s="158"/>
      <x:c r="AR532" s="158"/>
      <x:c r="AS532" s="158"/>
      <x:c r="AT532" s="158"/>
      <x:c r="AU532" s="158"/>
      <x:c r="AV532" s="158"/>
      <x:c r="AW532" s="158"/>
    </x:row>
    <x:row r="533" s="92" customFormat="1" ht="12">
      <x:c r="AF533" s="158"/>
      <x:c r="AG533" s="158"/>
      <x:c r="AH533" s="158"/>
      <x:c r="AI533" s="158"/>
      <x:c r="AJ533" s="158"/>
      <x:c r="AK533" s="158"/>
      <x:c r="AL533" s="158"/>
      <x:c r="AM533" s="158"/>
      <x:c r="AN533" s="158"/>
      <x:c r="AO533" s="158"/>
      <x:c r="AP533" s="158"/>
      <x:c r="AQ533" s="158"/>
      <x:c r="AR533" s="158"/>
      <x:c r="AS533" s="158"/>
      <x:c r="AT533" s="158"/>
      <x:c r="AU533" s="158"/>
      <x:c r="AV533" s="158"/>
      <x:c r="AW533" s="158"/>
    </x:row>
    <x:row r="534" s="92" customFormat="1" ht="12">
      <x:c r="H534" s="92" t="s">
        <x:v>331</x:v>
      </x:c>
      <x:c r="I534" s="92" t="s">
        <x:v>114</x:v>
      </x:c>
      <x:c r="J534" s="532" t="n">
        <x:f>O531/(O532*Q532)</x:f>
        <x:v>-0.06893713445459</x:v>
      </x:c>
      <x:c r="K534" s="532"/>
      <x:c r="L534" s="532"/>
      <x:c r="M534" s="532"/>
      <x:c r="N534" s="92" t="s">
        <x:v>213</x:v>
      </x:c>
      <x:c r="AF534" s="158"/>
      <x:c r="AG534" s="158"/>
      <x:c r="AH534" s="158"/>
      <x:c r="AI534" s="158"/>
      <x:c r="AJ534" s="158"/>
      <x:c r="AK534" s="158"/>
      <x:c r="AL534" s="158"/>
      <x:c r="AM534" s="158"/>
      <x:c r="AN534" s="158"/>
      <x:c r="AO534" s="158"/>
      <x:c r="AP534" s="158"/>
      <x:c r="AQ534" s="158"/>
      <x:c r="AR534" s="158"/>
      <x:c r="AS534" s="158"/>
      <x:c r="AT534" s="158"/>
      <x:c r="AU534" s="158"/>
      <x:c r="AV534" s="158"/>
      <x:c r="AW534" s="158"/>
    </x:row>
    <x:row r="535" s="92" customFormat="1" ht="12">
      <x:c r="AF535" s="158"/>
      <x:c r="AG535" s="158"/>
      <x:c r="AH535" s="158"/>
      <x:c r="AI535" s="158"/>
      <x:c r="AJ535" s="158"/>
      <x:c r="AK535" s="158"/>
      <x:c r="AL535" s="158"/>
      <x:c r="AM535" s="158"/>
      <x:c r="AN535" s="158"/>
      <x:c r="AO535" s="158"/>
      <x:c r="AP535" s="158"/>
      <x:c r="AQ535" s="158"/>
      <x:c r="AR535" s="158"/>
      <x:c r="AS535" s="158"/>
      <x:c r="AT535" s="158"/>
      <x:c r="AU535" s="158"/>
      <x:c r="AV535" s="158"/>
      <x:c r="AW535" s="158"/>
    </x:row>
    <x:row r="536" s="92" customFormat="1" ht="12">
      <x:c r="E536" s="92" t="s">
        <x:v>374</x:v>
      </x:c>
      <x:c r="F536" s="92" t="s">
        <x:v>375</x:v>
      </x:c>
      <x:c r="AF536" s="158"/>
      <x:c r="AG536" s="158"/>
      <x:c r="AH536" s="158"/>
      <x:c r="AI536" s="158"/>
      <x:c r="AJ536" s="158"/>
      <x:c r="AK536" s="158"/>
      <x:c r="AL536" s="158"/>
      <x:c r="AM536" s="158"/>
      <x:c r="AN536" s="158"/>
      <x:c r="AO536" s="158"/>
      <x:c r="AP536" s="158"/>
      <x:c r="AQ536" s="158"/>
      <x:c r="AR536" s="158"/>
      <x:c r="AS536" s="158"/>
      <x:c r="AT536" s="158"/>
      <x:c r="AU536" s="158"/>
      <x:c r="AV536" s="158"/>
      <x:c r="AW536" s="158"/>
    </x:row>
    <x:row r="537" s="92" customFormat="1" ht="12">
      <x:c r="AF537" s="158"/>
      <x:c r="AG537" s="158"/>
      <x:c r="AH537" s="158"/>
      <x:c r="AI537" s="158"/>
      <x:c r="AJ537" s="158"/>
      <x:c r="AK537" s="158"/>
      <x:c r="AL537" s="158"/>
      <x:c r="AM537" s="158"/>
      <x:c r="AN537" s="158"/>
      <x:c r="AO537" s="158"/>
      <x:c r="AP537" s="158"/>
      <x:c r="AQ537" s="158"/>
      <x:c r="AR537" s="158"/>
      <x:c r="AS537" s="158"/>
      <x:c r="AT537" s="158"/>
      <x:c r="AU537" s="158"/>
      <x:c r="AV537" s="158"/>
      <x:c r="AW537" s="158"/>
    </x:row>
    <x:row r="538" s="92" customFormat="1">
      <x:c r="H538" s="92" t="s">
        <x:v>355</x:v>
      </x:c>
      <x:c r="I538" s="92" t="s">
        <x:v>114</x:v>
      </x:c>
      <x:c r="J538" s="92" t="s">
        <x:v>225</x:v>
      </x:c>
      <x:c r="K538" s="498">
        <x:v>0.53</x:v>
      </x:c>
      <x:c r="L538" s="498"/>
      <x:c r="M538" s="305" t="s">
        <x:v>334</x:v>
      </x:c>
      <x:c r="N538" s="498" t="s">
        <x:v>356</x:v>
      </x:c>
      <x:c r="O538" s="498"/>
      <x:c r="AF538" s="158"/>
      <x:c r="AG538" s="158"/>
      <x:c r="AH538" s="158"/>
      <x:c r="AI538" s="158"/>
      <x:c r="AJ538" s="158"/>
      <x:c r="AK538" s="158"/>
      <x:c r="AL538" s="158"/>
      <x:c r="AM538" s="158"/>
      <x:c r="AN538" s="158"/>
      <x:c r="AO538" s="158"/>
      <x:c r="AP538" s="158"/>
      <x:c r="AQ538" s="158"/>
      <x:c r="AR538" s="158"/>
      <x:c r="AS538" s="158"/>
      <x:c r="AT538" s="158"/>
      <x:c r="AU538" s="158"/>
      <x:c r="AV538" s="158"/>
      <x:c r="AW538" s="158"/>
    </x:row>
    <x:row r="539" s="92" customFormat="1" ht="12">
      <x:c r="N539" s="498" t="n">
        <x:f>+F22</x:f>
        <x:v>210</x:v>
      </x:c>
      <x:c r="O539" s="498"/>
      <x:c r="AF539" s="158"/>
      <x:c r="AG539" s="158"/>
      <x:c r="AH539" s="158"/>
      <x:c r="AI539" s="158"/>
      <x:c r="AJ539" s="158"/>
      <x:c r="AK539" s="158"/>
      <x:c r="AL539" s="158"/>
      <x:c r="AM539" s="158"/>
      <x:c r="AN539" s="158"/>
      <x:c r="AO539" s="158"/>
      <x:c r="AP539" s="158"/>
      <x:c r="AQ539" s="158"/>
      <x:c r="AR539" s="158"/>
      <x:c r="AS539" s="158"/>
      <x:c r="AT539" s="158"/>
      <x:c r="AU539" s="158"/>
      <x:c r="AV539" s="158"/>
      <x:c r="AW539" s="158"/>
    </x:row>
    <x:row r="540" s="92" customFormat="1" ht="12">
      <x:c r="H540" s="92" t="s">
        <x:v>355</x:v>
      </x:c>
      <x:c r="I540" s="92" t="s">
        <x:v>114</x:v>
      </x:c>
      <x:c r="J540" s="498">
        <x:v>0.85</x:v>
      </x:c>
      <x:c r="K540" s="498"/>
      <x:c r="L540" s="498" t="n">
        <x:f>+K538</x:f>
        <x:v>0.53</x:v>
      </x:c>
      <x:c r="M540" s="498"/>
      <x:c r="N540" s="498" t="n">
        <x:f>SQRT(N539)</x:f>
        <x:v>14.491376746189438</x:v>
      </x:c>
      <x:c r="O540" s="498"/>
      <x:c r="AF540" s="158"/>
      <x:c r="AG540" s="158"/>
      <x:c r="AH540" s="158"/>
      <x:c r="AI540" s="158"/>
      <x:c r="AJ540" s="158"/>
      <x:c r="AK540" s="158"/>
      <x:c r="AL540" s="158"/>
      <x:c r="AM540" s="158"/>
      <x:c r="AN540" s="158"/>
      <x:c r="AO540" s="158"/>
      <x:c r="AP540" s="158"/>
      <x:c r="AQ540" s="158"/>
      <x:c r="AR540" s="158"/>
      <x:c r="AS540" s="158"/>
      <x:c r="AT540" s="158"/>
      <x:c r="AU540" s="158"/>
      <x:c r="AV540" s="158"/>
      <x:c r="AW540" s="158"/>
    </x:row>
    <x:row r="541" s="92" customFormat="1" ht="12">
      <x:c r="AF541" s="158"/>
      <x:c r="AG541" s="158"/>
      <x:c r="AH541" s="158"/>
      <x:c r="AI541" s="158"/>
      <x:c r="AJ541" s="158"/>
      <x:c r="AK541" s="158"/>
      <x:c r="AL541" s="158"/>
      <x:c r="AM541" s="158"/>
      <x:c r="AN541" s="158"/>
      <x:c r="AO541" s="158"/>
      <x:c r="AP541" s="158"/>
      <x:c r="AQ541" s="158"/>
      <x:c r="AR541" s="158"/>
      <x:c r="AS541" s="158"/>
      <x:c r="AT541" s="158"/>
      <x:c r="AU541" s="158"/>
      <x:c r="AV541" s="158"/>
      <x:c r="AW541" s="158"/>
    </x:row>
    <x:row r="542" s="92" customFormat="1" ht="12">
      <x:c r="H542" s="92" t="s">
        <x:v>355</x:v>
      </x:c>
      <x:c r="I542" s="92" t="s">
        <x:v>114</x:v>
      </x:c>
      <x:c r="J542" s="532" t="n">
        <x:f>J540*L540*N540</x:f>
        <x:v>6.528365224158342</x:v>
      </x:c>
      <x:c r="K542" s="532"/>
      <x:c r="L542" s="532"/>
      <x:c r="M542" s="88" t="s">
        <x:v>213</x:v>
      </x:c>
      <x:c r="O542" s="498" t="str">
        <x:f>IF(J542&gt;S542,"&gt;","&lt;")</x:f>
        <x:v>&gt;</x:v>
      </x:c>
      <x:c r="P542" s="498"/>
      <x:c r="Q542" s="92" t="s">
        <x:v>376</x:v>
      </x:c>
      <x:c r="S542" s="532" t="n">
        <x:f>+J534</x:f>
        <x:v>-0.06893713445459</x:v>
      </x:c>
      <x:c r="T542" s="498"/>
      <x:c r="U542" s="88" t="s">
        <x:v>213</x:v>
      </x:c>
      <x:c r="W542" s="274" t="str">
        <x:f>IF(J542&gt;S542,"OK CUMPLE","NO PASA")</x:f>
        <x:v>OK CUMPLE</x:v>
      </x:c>
      <x:c r="AF542" s="158"/>
      <x:c r="AG542" s="158"/>
      <x:c r="AH542" s="158"/>
      <x:c r="AI542" s="158"/>
      <x:c r="AJ542" s="158"/>
      <x:c r="AK542" s="158"/>
      <x:c r="AL542" s="158"/>
      <x:c r="AM542" s="158"/>
      <x:c r="AN542" s="158"/>
      <x:c r="AO542" s="158"/>
      <x:c r="AP542" s="158"/>
      <x:c r="AQ542" s="158"/>
      <x:c r="AR542" s="158"/>
      <x:c r="AS542" s="158"/>
      <x:c r="AT542" s="158"/>
      <x:c r="AU542" s="158"/>
      <x:c r="AV542" s="158"/>
      <x:c r="AW542" s="158"/>
    </x:row>
    <x:row r="543" s="92" customFormat="1" ht="12">
      <x:c r="AF543" s="158"/>
      <x:c r="AG543" s="158"/>
      <x:c r="AH543" s="158"/>
      <x:c r="AI543" s="158"/>
      <x:c r="AJ543" s="158"/>
      <x:c r="AK543" s="158"/>
      <x:c r="AL543" s="158"/>
      <x:c r="AM543" s="158"/>
      <x:c r="AN543" s="158"/>
      <x:c r="AO543" s="158"/>
      <x:c r="AP543" s="158"/>
      <x:c r="AQ543" s="158"/>
      <x:c r="AR543" s="158"/>
      <x:c r="AS543" s="158"/>
      <x:c r="AT543" s="158"/>
      <x:c r="AU543" s="158"/>
      <x:c r="AV543" s="158"/>
      <x:c r="AW543" s="158"/>
    </x:row>
    <x:row r="544" s="92" customFormat="1" ht="12">
      <x:c r="A544" s="92" t="s">
        <x:v>377</x:v>
      </x:c>
      <x:c r="B544" s="219" t="s">
        <x:v>378</x:v>
      </x:c>
      <x:c r="AF544" s="158"/>
      <x:c r="AG544" s="158"/>
      <x:c r="AH544" s="158"/>
      <x:c r="AI544" s="158"/>
      <x:c r="AJ544" s="158"/>
      <x:c r="AK544" s="158"/>
      <x:c r="AL544" s="158"/>
      <x:c r="AM544" s="158"/>
      <x:c r="AN544" s="158"/>
      <x:c r="AO544" s="158"/>
      <x:c r="AP544" s="158"/>
      <x:c r="AQ544" s="158"/>
      <x:c r="AR544" s="158"/>
      <x:c r="AS544" s="158"/>
      <x:c r="AT544" s="158"/>
      <x:c r="AU544" s="158"/>
      <x:c r="AV544" s="158"/>
      <x:c r="AW544" s="158"/>
    </x:row>
    <x:row r="545" s="92" customFormat="1" ht="12">
      <x:c r="AF545" s="158"/>
      <x:c r="AG545" s="158"/>
      <x:c r="AH545" s="158"/>
      <x:c r="AI545" s="158"/>
      <x:c r="AJ545" s="158"/>
      <x:c r="AK545" s="158"/>
      <x:c r="AL545" s="158"/>
      <x:c r="AM545" s="158"/>
      <x:c r="AN545" s="158"/>
      <x:c r="AO545" s="158"/>
      <x:c r="AP545" s="158"/>
      <x:c r="AQ545" s="158"/>
      <x:c r="AR545" s="158"/>
      <x:c r="AS545" s="158"/>
      <x:c r="AT545" s="158"/>
      <x:c r="AU545" s="158"/>
      <x:c r="AV545" s="158"/>
      <x:c r="AW545" s="158"/>
    </x:row>
    <x:row r="546" s="92" customFormat="1" ht="12">
      <x:c r="D546" s="92" t="s">
        <x:v>379</x:v>
      </x:c>
      <x:c r="E546" s="92" t="s">
        <x:v>380</x:v>
      </x:c>
      <x:c r="AF546" s="158"/>
      <x:c r="AG546" s="158"/>
      <x:c r="AH546" s="158"/>
      <x:c r="AI546" s="158"/>
      <x:c r="AJ546" s="158"/>
      <x:c r="AK546" s="158"/>
      <x:c r="AL546" s="158"/>
      <x:c r="AM546" s="158"/>
      <x:c r="AN546" s="158"/>
      <x:c r="AO546" s="158"/>
      <x:c r="AP546" s="158"/>
      <x:c r="AQ546" s="158"/>
      <x:c r="AR546" s="158"/>
      <x:c r="AS546" s="158"/>
      <x:c r="AT546" s="158"/>
      <x:c r="AU546" s="158"/>
      <x:c r="AV546" s="158"/>
      <x:c r="AW546" s="158"/>
    </x:row>
    <x:row r="547" s="92" customFormat="1" ht="12">
      <x:c r="AF547" s="158"/>
      <x:c r="AG547" s="158"/>
      <x:c r="AH547" s="158"/>
      <x:c r="AI547" s="158"/>
      <x:c r="AJ547" s="158"/>
      <x:c r="AK547" s="158"/>
      <x:c r="AL547" s="158"/>
      <x:c r="AM547" s="158"/>
      <x:c r="AN547" s="158"/>
      <x:c r="AO547" s="158"/>
      <x:c r="AP547" s="158"/>
      <x:c r="AQ547" s="158"/>
      <x:c r="AR547" s="158"/>
      <x:c r="AS547" s="158"/>
      <x:c r="AT547" s="158"/>
      <x:c r="AU547" s="158"/>
      <x:c r="AV547" s="158"/>
      <x:c r="AW547" s="158"/>
    </x:row>
    <x:row r="548" s="92" customFormat="1" ht="12">
      <x:c r="F548" s="92" t="s">
        <x:v>146</x:v>
      </x:c>
      <x:c r="G548" s="92" t="s">
        <x:v>381</x:v>
      </x:c>
      <x:c r="I548" s="92" t="s">
        <x:v>225</x:v>
      </x:c>
      <x:c r="J548" s="180" t="s">
        <x:v>258</x:v>
      </x:c>
      <x:c r="K548" s="498" t="s">
        <x:v>382</x:v>
      </x:c>
      <x:c r="L548" s="498"/>
      <x:c r="O548" s="92" t="s">
        <x:v>383</x:v>
      </x:c>
      <x:c r="Q548" s="92" t="s">
        <x:v>384</x:v>
      </x:c>
      <x:c r="T548" s="92" t="s">
        <x:v>114</x:v>
      </x:c>
      <x:c r="U548" s="498">
        <x:v>1.1999999999999999E-3</x:v>
      </x:c>
      <x:c r="V548" s="498"/>
      <x:c r="W548" s="498"/>
      <x:c r="X548" s="92" t="s">
        <x:v>119</x:v>
      </x:c>
      <x:c r="Y548" s="92" t="s">
        <x:v>196</x:v>
      </x:c>
      <x:c r="AF548" s="158"/>
      <x:c r="AG548" s="158"/>
      <x:c r="AH548" s="158"/>
      <x:c r="AI548" s="158"/>
      <x:c r="AJ548" s="158"/>
      <x:c r="AK548" s="158"/>
      <x:c r="AL548" s="158"/>
      <x:c r="AM548" s="158"/>
      <x:c r="AN548" s="158"/>
      <x:c r="AO548" s="158"/>
      <x:c r="AP548" s="158"/>
      <x:c r="AQ548" s="158"/>
      <x:c r="AR548" s="158"/>
      <x:c r="AS548" s="158"/>
      <x:c r="AT548" s="158"/>
      <x:c r="AU548" s="158"/>
      <x:c r="AV548" s="158"/>
      <x:c r="AW548" s="158"/>
    </x:row>
    <x:row r="549" s="92" customFormat="1" ht="12">
      <x:c r="F549" s="92" t="s">
        <x:v>146</x:v>
      </x:c>
      <x:c r="G549" s="92" t="s">
        <x:v>381</x:v>
      </x:c>
      <x:c r="I549" s="92" t="s">
        <x:v>225</x:v>
      </x:c>
      <x:c r="J549" s="92" t="s">
        <x:v>259</x:v>
      </x:c>
      <x:c r="K549" s="498" t="s">
        <x:v>382</x:v>
      </x:c>
      <x:c r="L549" s="498"/>
      <x:c r="O549" s="92" t="s">
        <x:v>383</x:v>
      </x:c>
      <x:c r="Q549" s="92" t="s">
        <x:v>384</x:v>
      </x:c>
      <x:c r="T549" s="92" t="s">
        <x:v>114</x:v>
      </x:c>
      <x:c r="U549" s="498">
        <x:v>1.5E-3</x:v>
      </x:c>
      <x:c r="V549" s="498"/>
      <x:c r="W549" s="498"/>
      <x:c r="X549" s="92" t="s">
        <x:v>119</x:v>
      </x:c>
      <x:c r="Y549" s="92" t="s">
        <x:v>196</x:v>
      </x:c>
      <x:c r="AF549" s="158"/>
      <x:c r="AG549" s="158"/>
      <x:c r="AH549" s="158"/>
      <x:c r="AI549" s="158"/>
      <x:c r="AJ549" s="158"/>
      <x:c r="AK549" s="158"/>
      <x:c r="AL549" s="158"/>
      <x:c r="AM549" s="158"/>
      <x:c r="AN549" s="158"/>
      <x:c r="AO549" s="158"/>
      <x:c r="AP549" s="158"/>
      <x:c r="AQ549" s="158"/>
      <x:c r="AR549" s="158"/>
      <x:c r="AS549" s="158"/>
      <x:c r="AT549" s="158"/>
      <x:c r="AU549" s="158"/>
      <x:c r="AV549" s="158"/>
      <x:c r="AW549" s="158"/>
    </x:row>
    <x:row r="550" s="92" customFormat="1" ht="12">
      <x:c r="D550" s="92" t="s">
        <x:v>385</x:v>
      </x:c>
      <x:c r="E550" s="92" t="s">
        <x:v>386</x:v>
      </x:c>
      <x:c r="AF550" s="158"/>
      <x:c r="AG550" s="158"/>
      <x:c r="AH550" s="158"/>
      <x:c r="AI550" s="158"/>
      <x:c r="AJ550" s="158"/>
      <x:c r="AK550" s="158"/>
      <x:c r="AL550" s="158"/>
      <x:c r="AM550" s="158"/>
      <x:c r="AN550" s="158"/>
      <x:c r="AO550" s="158"/>
      <x:c r="AP550" s="158"/>
      <x:c r="AQ550" s="158"/>
      <x:c r="AR550" s="158"/>
      <x:c r="AS550" s="158"/>
      <x:c r="AT550" s="158"/>
      <x:c r="AU550" s="158"/>
      <x:c r="AV550" s="158"/>
      <x:c r="AW550" s="158"/>
    </x:row>
    <x:row r="551" s="92" customFormat="1" ht="12">
      <x:c r="AF551" s="158"/>
      <x:c r="AG551" s="158"/>
      <x:c r="AH551" s="158"/>
      <x:c r="AI551" s="158"/>
      <x:c r="AJ551" s="158"/>
      <x:c r="AK551" s="158"/>
      <x:c r="AL551" s="158"/>
      <x:c r="AM551" s="158"/>
      <x:c r="AN551" s="158"/>
      <x:c r="AO551" s="158"/>
      <x:c r="AP551" s="158"/>
      <x:c r="AQ551" s="158"/>
      <x:c r="AR551" s="158"/>
      <x:c r="AS551" s="158"/>
      <x:c r="AT551" s="158"/>
      <x:c r="AU551" s="158"/>
      <x:c r="AV551" s="158"/>
      <x:c r="AW551" s="158"/>
    </x:row>
    <x:row r="552" s="92" customFormat="1" ht="12">
      <x:c r="F552" s="92" t="s">
        <x:v>146</x:v>
      </x:c>
      <x:c r="G552" s="92" t="s">
        <x:v>381</x:v>
      </x:c>
      <x:c r="I552" s="92" t="s">
        <x:v>225</x:v>
      </x:c>
      <x:c r="J552" s="180" t="s">
        <x:v>258</x:v>
      </x:c>
      <x:c r="K552" s="498" t="s">
        <x:v>382</x:v>
      </x:c>
      <x:c r="L552" s="498"/>
      <x:c r="O552" s="92" t="s">
        <x:v>383</x:v>
      </x:c>
      <x:c r="Q552" s="92" t="s">
        <x:v>387</x:v>
      </x:c>
      <x:c r="T552" s="92" t="s">
        <x:v>114</x:v>
      </x:c>
      <x:c r="U552" s="573">
        <x:v>2E-3</x:v>
      </x:c>
      <x:c r="V552" s="573"/>
      <x:c r="W552" s="573"/>
      <x:c r="X552" s="92" t="s">
        <x:v>119</x:v>
      </x:c>
      <x:c r="Y552" s="92" t="s">
        <x:v>196</x:v>
      </x:c>
      <x:c r="AF552" s="158"/>
      <x:c r="AG552" s="158"/>
      <x:c r="AH552" s="158"/>
      <x:c r="AI552" s="158"/>
      <x:c r="AJ552" s="158"/>
      <x:c r="AK552" s="158"/>
      <x:c r="AL552" s="158"/>
      <x:c r="AM552" s="158"/>
      <x:c r="AN552" s="158"/>
      <x:c r="AO552" s="158"/>
      <x:c r="AP552" s="158"/>
      <x:c r="AQ552" s="158"/>
      <x:c r="AR552" s="158"/>
      <x:c r="AS552" s="158"/>
      <x:c r="AT552" s="158"/>
      <x:c r="AU552" s="158"/>
      <x:c r="AV552" s="158"/>
      <x:c r="AW552" s="158"/>
    </x:row>
    <x:row r="553" s="92" customFormat="1" ht="12">
      <x:c r="F553" s="92" t="s">
        <x:v>146</x:v>
      </x:c>
      <x:c r="G553" s="92" t="s">
        <x:v>381</x:v>
      </x:c>
      <x:c r="I553" s="92" t="s">
        <x:v>225</x:v>
      </x:c>
      <x:c r="J553" s="92" t="s">
        <x:v>259</x:v>
      </x:c>
      <x:c r="K553" s="498" t="s">
        <x:v>382</x:v>
      </x:c>
      <x:c r="L553" s="498"/>
      <x:c r="O553" s="92" t="s">
        <x:v>383</x:v>
      </x:c>
      <x:c r="Q553" s="92" t="s">
        <x:v>388</x:v>
      </x:c>
      <x:c r="T553" s="92" t="s">
        <x:v>114</x:v>
      </x:c>
      <x:c r="U553" s="498">
        <x:v>2.5000000000000001E-3</x:v>
      </x:c>
      <x:c r="V553" s="498"/>
      <x:c r="W553" s="498"/>
      <x:c r="X553" s="92" t="s">
        <x:v>119</x:v>
      </x:c>
      <x:c r="Y553" s="92" t="s">
        <x:v>196</x:v>
      </x:c>
      <x:c r="AF553" s="158"/>
      <x:c r="AG553" s="158"/>
      <x:c r="AH553" s="158"/>
      <x:c r="AI553" s="158"/>
      <x:c r="AJ553" s="158"/>
      <x:c r="AK553" s="158"/>
      <x:c r="AL553" s="158"/>
      <x:c r="AM553" s="158"/>
      <x:c r="AN553" s="158"/>
      <x:c r="AO553" s="158"/>
      <x:c r="AP553" s="158"/>
      <x:c r="AQ553" s="158"/>
      <x:c r="AR553" s="158"/>
      <x:c r="AS553" s="158"/>
      <x:c r="AT553" s="158"/>
      <x:c r="AU553" s="158"/>
      <x:c r="AV553" s="158"/>
      <x:c r="AW553" s="158"/>
    </x:row>
    <x:row r="554" s="92" customFormat="1" ht="12">
      <x:c r="K554" s="186"/>
      <x:c r="L554" s="186"/>
      <x:c r="M554" s="186"/>
      <x:c r="AF554" s="158"/>
      <x:c r="AG554" s="158"/>
      <x:c r="AH554" s="158"/>
      <x:c r="AI554" s="158"/>
      <x:c r="AJ554" s="158"/>
      <x:c r="AK554" s="158"/>
      <x:c r="AL554" s="158"/>
      <x:c r="AM554" s="158"/>
      <x:c r="AN554" s="158"/>
      <x:c r="AO554" s="158"/>
      <x:c r="AP554" s="158"/>
      <x:c r="AQ554" s="158"/>
      <x:c r="AR554" s="158"/>
      <x:c r="AS554" s="158"/>
      <x:c r="AT554" s="158"/>
      <x:c r="AU554" s="158"/>
      <x:c r="AV554" s="158"/>
      <x:c r="AW554" s="158"/>
    </x:row>
    <x:row r="555" s="92" customFormat="1" ht="12">
      <x:c r="K555" s="179"/>
      <x:c r="L555" s="94"/>
      <x:c r="M555" s="188"/>
      <x:c r="N555" s="306"/>
      <x:c r="O555" s="306"/>
      <x:c r="P555" s="306"/>
      <x:c r="Q555" s="306"/>
      <x:c r="R555" s="306"/>
      <x:c r="S555" s="306"/>
      <x:c r="AF555" s="158"/>
      <x:c r="AG555" s="158"/>
      <x:c r="AH555" s="158"/>
      <x:c r="AI555" s="158"/>
      <x:c r="AJ555" s="158"/>
      <x:c r="AK555" s="158"/>
      <x:c r="AL555" s="158"/>
      <x:c r="AM555" s="158"/>
      <x:c r="AN555" s="158"/>
      <x:c r="AO555" s="158"/>
      <x:c r="AP555" s="158"/>
      <x:c r="AQ555" s="158"/>
      <x:c r="AR555" s="158"/>
      <x:c r="AS555" s="158"/>
      <x:c r="AT555" s="158"/>
      <x:c r="AU555" s="158"/>
      <x:c r="AV555" s="158"/>
      <x:c r="AW555" s="158"/>
    </x:row>
    <x:row r="556" s="92" customFormat="1" ht="12">
      <x:c r="K556" s="179"/>
      <x:c r="L556" s="94"/>
      <x:c r="M556" s="188"/>
      <x:c r="AF556" s="158"/>
      <x:c r="AG556" s="158"/>
      <x:c r="AH556" s="158"/>
      <x:c r="AI556" s="158"/>
      <x:c r="AJ556" s="158"/>
      <x:c r="AK556" s="158"/>
      <x:c r="AL556" s="158"/>
      <x:c r="AM556" s="158"/>
      <x:c r="AN556" s="158"/>
      <x:c r="AO556" s="158"/>
      <x:c r="AP556" s="158"/>
      <x:c r="AQ556" s="158"/>
      <x:c r="AR556" s="158"/>
      <x:c r="AS556" s="158"/>
      <x:c r="AT556" s="158"/>
      <x:c r="AU556" s="158"/>
      <x:c r="AV556" s="158"/>
      <x:c r="AW556" s="158"/>
    </x:row>
    <x:row r="557" s="92" customFormat="1" ht="12">
      <x:c r="K557" s="179"/>
      <x:c r="L557" s="94"/>
      <x:c r="M557" s="188"/>
      <x:c r="AF557" s="158"/>
      <x:c r="AG557" s="158"/>
      <x:c r="AH557" s="158"/>
      <x:c r="AI557" s="158"/>
      <x:c r="AJ557" s="158"/>
      <x:c r="AK557" s="158"/>
      <x:c r="AL557" s="158"/>
      <x:c r="AM557" s="158"/>
      <x:c r="AN557" s="158"/>
      <x:c r="AO557" s="158"/>
      <x:c r="AP557" s="158"/>
      <x:c r="AQ557" s="158"/>
      <x:c r="AR557" s="158"/>
      <x:c r="AS557" s="158"/>
      <x:c r="AT557" s="158"/>
      <x:c r="AU557" s="158"/>
      <x:c r="AV557" s="158"/>
      <x:c r="AW557" s="158"/>
    </x:row>
    <x:row r="558" s="92" customFormat="1" ht="12">
      <x:c r="K558" s="179"/>
      <x:c r="L558" s="94"/>
      <x:c r="M558" s="188"/>
      <x:c r="AF558" s="158"/>
      <x:c r="AG558" s="158"/>
      <x:c r="AH558" s="158"/>
      <x:c r="AI558" s="158"/>
      <x:c r="AJ558" s="158"/>
      <x:c r="AK558" s="158"/>
      <x:c r="AL558" s="158"/>
      <x:c r="AM558" s="158"/>
      <x:c r="AN558" s="158"/>
      <x:c r="AO558" s="158"/>
      <x:c r="AP558" s="158"/>
      <x:c r="AQ558" s="158"/>
      <x:c r="AR558" s="158"/>
      <x:c r="AS558" s="158"/>
      <x:c r="AT558" s="158"/>
      <x:c r="AU558" s="158"/>
      <x:c r="AV558" s="158"/>
      <x:c r="AW558" s="158"/>
    </x:row>
    <x:row r="559" s="92" customFormat="1" ht="12">
      <x:c r="G559" s="92" t="s">
        <x:v>389</x:v>
      </x:c>
      <x:c r="K559" s="179"/>
      <x:c r="L559" s="94"/>
      <x:c r="M559" s="188"/>
      <x:c r="P559" s="92" t="s">
        <x:v>390</x:v>
      </x:c>
      <x:c r="AF559" s="158"/>
      <x:c r="AG559" s="158"/>
      <x:c r="AH559" s="158"/>
      <x:c r="AI559" s="158"/>
      <x:c r="AJ559" s="158"/>
      <x:c r="AK559" s="158"/>
      <x:c r="AL559" s="158"/>
      <x:c r="AM559" s="158"/>
      <x:c r="AN559" s="158"/>
      <x:c r="AO559" s="158"/>
      <x:c r="AP559" s="158"/>
      <x:c r="AQ559" s="158"/>
      <x:c r="AR559" s="158"/>
      <x:c r="AS559" s="158"/>
      <x:c r="AT559" s="158"/>
      <x:c r="AU559" s="158"/>
      <x:c r="AV559" s="158"/>
      <x:c r="AW559" s="158"/>
    </x:row>
    <x:row r="560" s="92" customFormat="1" ht="12">
      <x:c r="K560" s="179"/>
      <x:c r="L560" s="94"/>
      <x:c r="M560" s="188"/>
      <x:c r="AF560" s="158"/>
      <x:c r="AG560" s="158"/>
      <x:c r="AH560" s="158"/>
      <x:c r="AI560" s="158"/>
      <x:c r="AJ560" s="158"/>
      <x:c r="AK560" s="158"/>
      <x:c r="AL560" s="158"/>
      <x:c r="AM560" s="158"/>
      <x:c r="AN560" s="158"/>
      <x:c r="AO560" s="158"/>
      <x:c r="AP560" s="158"/>
      <x:c r="AQ560" s="158"/>
      <x:c r="AR560" s="158"/>
      <x:c r="AS560" s="158"/>
      <x:c r="AT560" s="158"/>
      <x:c r="AU560" s="158"/>
      <x:c r="AV560" s="158"/>
      <x:c r="AW560" s="158"/>
    </x:row>
    <x:row r="561" s="92" customFormat="1" ht="12">
      <x:c r="K561" s="179"/>
      <x:c r="L561" s="94"/>
      <x:c r="M561" s="188"/>
      <x:c r="AF561" s="158"/>
      <x:c r="AG561" s="158"/>
      <x:c r="AH561" s="158"/>
      <x:c r="AI561" s="158"/>
      <x:c r="AJ561" s="158"/>
      <x:c r="AK561" s="158"/>
      <x:c r="AL561" s="158"/>
      <x:c r="AM561" s="158"/>
      <x:c r="AN561" s="158"/>
      <x:c r="AO561" s="158"/>
      <x:c r="AP561" s="158"/>
      <x:c r="AQ561" s="158"/>
      <x:c r="AR561" s="158"/>
      <x:c r="AS561" s="158"/>
      <x:c r="AT561" s="158"/>
      <x:c r="AU561" s="158"/>
      <x:c r="AV561" s="158"/>
      <x:c r="AW561" s="158"/>
    </x:row>
    <x:row r="562" s="92" customFormat="1" ht="12">
      <x:c r="H562" s="175">
        <x:v>2</x:v>
      </x:c>
      <x:c r="I562" s="92" t="s">
        <x:v>391</x:v>
      </x:c>
      <x:c r="J562" s="92" t="s">
        <x:v>196</x:v>
      </x:c>
      <x:c r="K562" s="179"/>
      <x:c r="L562" s="94"/>
      <x:c r="M562" s="188"/>
      <x:c r="O562" s="175">
        <x:v>1</x:v>
      </x:c>
      <x:c r="P562" s="92" t="s">
        <x:v>391</x:v>
      </x:c>
      <x:c r="Q562" s="92" t="s">
        <x:v>196</x:v>
      </x:c>
      <x:c r="AF562" s="158"/>
      <x:c r="AG562" s="158"/>
      <x:c r="AH562" s="158"/>
      <x:c r="AI562" s="158"/>
      <x:c r="AJ562" s="158"/>
      <x:c r="AK562" s="158"/>
      <x:c r="AL562" s="158"/>
      <x:c r="AM562" s="158"/>
      <x:c r="AN562" s="158"/>
      <x:c r="AO562" s="158"/>
      <x:c r="AP562" s="158"/>
      <x:c r="AQ562" s="158"/>
      <x:c r="AR562" s="158"/>
      <x:c r="AS562" s="158"/>
      <x:c r="AT562" s="158"/>
      <x:c r="AU562" s="158"/>
      <x:c r="AV562" s="158"/>
      <x:c r="AW562" s="158"/>
    </x:row>
    <x:row r="563" s="92" customFormat="1" ht="12">
      <x:c r="H563" s="151">
        <x:v>3</x:v>
      </x:c>
      <x:c r="K563" s="179"/>
      <x:c r="L563" s="94"/>
      <x:c r="M563" s="188"/>
      <x:c r="O563" s="151">
        <x:v>3</x:v>
      </x:c>
      <x:c r="AF563" s="158"/>
      <x:c r="AG563" s="158"/>
      <x:c r="AH563" s="158"/>
      <x:c r="AI563" s="158"/>
      <x:c r="AJ563" s="158"/>
      <x:c r="AK563" s="158"/>
      <x:c r="AL563" s="158"/>
      <x:c r="AM563" s="158"/>
      <x:c r="AN563" s="158"/>
      <x:c r="AO563" s="158"/>
      <x:c r="AP563" s="158"/>
      <x:c r="AQ563" s="158"/>
      <x:c r="AR563" s="158"/>
      <x:c r="AS563" s="158"/>
      <x:c r="AT563" s="158"/>
      <x:c r="AU563" s="158"/>
      <x:c r="AV563" s="158"/>
      <x:c r="AW563" s="158"/>
    </x:row>
    <x:row r="564" s="92" customFormat="1" ht="12">
      <x:c r="K564" s="179"/>
      <x:c r="L564" s="94"/>
      <x:c r="M564" s="188"/>
      <x:c r="AF564" s="158"/>
      <x:c r="AG564" s="158"/>
      <x:c r="AH564" s="158"/>
      <x:c r="AI564" s="158"/>
      <x:c r="AJ564" s="158"/>
      <x:c r="AK564" s="158"/>
      <x:c r="AL564" s="158"/>
      <x:c r="AM564" s="158"/>
      <x:c r="AN564" s="158"/>
      <x:c r="AO564" s="158"/>
      <x:c r="AP564" s="158"/>
      <x:c r="AQ564" s="158"/>
      <x:c r="AR564" s="158"/>
      <x:c r="AS564" s="158"/>
      <x:c r="AT564" s="158"/>
      <x:c r="AU564" s="158"/>
      <x:c r="AV564" s="158"/>
      <x:c r="AW564" s="158"/>
    </x:row>
    <x:row r="565" s="92" customFormat="1" ht="12">
      <x:c r="K565" s="179"/>
      <x:c r="L565" s="94"/>
      <x:c r="M565" s="188"/>
      <x:c r="AF565" s="158"/>
      <x:c r="AG565" s="158"/>
      <x:c r="AH565" s="158"/>
      <x:c r="AI565" s="158"/>
      <x:c r="AJ565" s="158"/>
      <x:c r="AK565" s="158"/>
      <x:c r="AL565" s="158"/>
      <x:c r="AM565" s="158"/>
      <x:c r="AN565" s="158"/>
      <x:c r="AO565" s="158"/>
      <x:c r="AP565" s="158"/>
      <x:c r="AQ565" s="158"/>
      <x:c r="AR565" s="158"/>
      <x:c r="AS565" s="158"/>
      <x:c r="AT565" s="158"/>
      <x:c r="AU565" s="158"/>
      <x:c r="AV565" s="158"/>
      <x:c r="AW565" s="158"/>
    </x:row>
    <x:row r="566" s="92" customFormat="1" ht="12">
      <x:c r="K566" s="179"/>
      <x:c r="L566" s="94"/>
      <x:c r="M566" s="188"/>
      <x:c r="AF566" s="158"/>
      <x:c r="AG566" s="158"/>
      <x:c r="AH566" s="158"/>
      <x:c r="AI566" s="158"/>
      <x:c r="AJ566" s="158"/>
      <x:c r="AK566" s="158"/>
      <x:c r="AL566" s="158"/>
      <x:c r="AM566" s="158"/>
      <x:c r="AN566" s="158"/>
      <x:c r="AO566" s="158"/>
      <x:c r="AP566" s="158"/>
      <x:c r="AQ566" s="158"/>
      <x:c r="AR566" s="158"/>
      <x:c r="AS566" s="158"/>
      <x:c r="AT566" s="158"/>
      <x:c r="AU566" s="158"/>
      <x:c r="AV566" s="158"/>
      <x:c r="AW566" s="158"/>
    </x:row>
    <x:row r="567" s="92" customFormat="1" ht="12">
      <x:c r="J567" s="186"/>
      <x:c r="K567" s="229"/>
      <x:c r="L567" s="186"/>
      <x:c r="M567" s="187"/>
      <x:c r="N567" s="186"/>
      <x:c r="AF567" s="158"/>
      <x:c r="AG567" s="158"/>
      <x:c r="AH567" s="158"/>
      <x:c r="AI567" s="158"/>
      <x:c r="AJ567" s="158"/>
      <x:c r="AK567" s="158"/>
      <x:c r="AL567" s="158"/>
      <x:c r="AM567" s="158"/>
      <x:c r="AN567" s="158"/>
      <x:c r="AO567" s="158"/>
      <x:c r="AP567" s="158"/>
      <x:c r="AQ567" s="158"/>
      <x:c r="AR567" s="158"/>
      <x:c r="AS567" s="158"/>
      <x:c r="AT567" s="158"/>
      <x:c r="AU567" s="158"/>
      <x:c r="AV567" s="158"/>
      <x:c r="AW567" s="158"/>
    </x:row>
    <x:row r="568" s="92" customFormat="1" ht="12">
      <x:c r="AF568" s="158"/>
      <x:c r="AG568" s="158"/>
      <x:c r="AH568" s="158"/>
      <x:c r="AI568" s="158"/>
      <x:c r="AJ568" s="158"/>
      <x:c r="AK568" s="158"/>
      <x:c r="AL568" s="158"/>
      <x:c r="AM568" s="158"/>
      <x:c r="AN568" s="158"/>
      <x:c r="AO568" s="158"/>
      <x:c r="AP568" s="158"/>
      <x:c r="AQ568" s="158"/>
      <x:c r="AR568" s="158"/>
      <x:c r="AS568" s="158"/>
      <x:c r="AT568" s="158"/>
      <x:c r="AU568" s="158"/>
      <x:c r="AV568" s="158"/>
      <x:c r="AW568" s="158"/>
    </x:row>
    <x:row r="569" s="92" customFormat="1" ht="12">
      <x:c r="E569" s="92" t="s">
        <x:v>392</x:v>
      </x:c>
      <x:c r="R569" s="92" t="s">
        <x:v>393</x:v>
      </x:c>
      <x:c r="AF569" s="158"/>
      <x:c r="AG569" s="158"/>
      <x:c r="AH569" s="158"/>
      <x:c r="AI569" s="158"/>
      <x:c r="AJ569" s="158"/>
      <x:c r="AK569" s="158"/>
      <x:c r="AL569" s="158"/>
      <x:c r="AM569" s="158"/>
      <x:c r="AN569" s="158"/>
      <x:c r="AO569" s="158"/>
      <x:c r="AP569" s="158"/>
      <x:c r="AQ569" s="158"/>
      <x:c r="AR569" s="158"/>
      <x:c r="AS569" s="158"/>
      <x:c r="AT569" s="158"/>
      <x:c r="AU569" s="158"/>
      <x:c r="AV569" s="158"/>
      <x:c r="AW569" s="158"/>
    </x:row>
    <x:row r="570" s="92" customFormat="1" ht="12">
      <x:c r="AF570" s="158"/>
      <x:c r="AG570" s="158"/>
      <x:c r="AH570" s="158"/>
      <x:c r="AI570" s="158"/>
      <x:c r="AJ570" s="158"/>
      <x:c r="AK570" s="158"/>
      <x:c r="AL570" s="158"/>
      <x:c r="AM570" s="158"/>
      <x:c r="AN570" s="158"/>
      <x:c r="AO570" s="158"/>
      <x:c r="AP570" s="158"/>
      <x:c r="AQ570" s="158"/>
      <x:c r="AR570" s="158"/>
      <x:c r="AS570" s="158"/>
      <x:c r="AT570" s="158"/>
      <x:c r="AU570" s="158"/>
      <x:c r="AV570" s="158"/>
      <x:c r="AW570" s="158"/>
    </x:row>
    <x:row r="571" s="92" customFormat="1" ht="12">
      <x:c r="E571" s="583" t="s">
        <x:v>394</x:v>
      </x:c>
      <x:c r="F571" s="587"/>
      <x:c r="G571" s="587" t="s">
        <x:v>114</x:v>
      </x:c>
      <x:c r="H571" s="589" t="s">
        <x:v>395</x:v>
      </x:c>
      <x:c r="I571" s="589"/>
      <x:c r="J571" s="590"/>
      <x:c r="L571" s="182"/>
      <x:c r="M571" s="182"/>
      <x:c r="N571" s="583" t="s">
        <x:v>391</x:v>
      </x:c>
      <x:c r="O571" s="587"/>
      <x:c r="P571" s="587" t="s">
        <x:v>114</x:v>
      </x:c>
      <x:c r="Q571" s="591" t="s">
        <x:v>396</x:v>
      </x:c>
      <x:c r="R571" s="592"/>
      <x:c r="S571" s="583" t="s">
        <x:v>119</x:v>
      </x:c>
      <x:c r="T571" s="584"/>
      <x:c r="U571" s="587" t="s">
        <x:v>96</x:v>
      </x:c>
      <x:c r="V571" s="584"/>
      <x:c r="AF571" s="158"/>
      <x:c r="AG571" s="158"/>
      <x:c r="AH571" s="158"/>
      <x:c r="AI571" s="158"/>
      <x:c r="AJ571" s="158"/>
      <x:c r="AK571" s="158"/>
      <x:c r="AL571" s="158"/>
      <x:c r="AM571" s="158"/>
      <x:c r="AN571" s="158"/>
      <x:c r="AO571" s="158"/>
      <x:c r="AP571" s="158"/>
      <x:c r="AQ571" s="158"/>
      <x:c r="AR571" s="158"/>
      <x:c r="AS571" s="158"/>
      <x:c r="AT571" s="158"/>
      <x:c r="AU571" s="158"/>
      <x:c r="AV571" s="158"/>
      <x:c r="AW571" s="158"/>
    </x:row>
    <x:row r="572" s="92" customFormat="1" ht="12">
      <x:c r="E572" s="585"/>
      <x:c r="F572" s="588"/>
      <x:c r="G572" s="588"/>
      <x:c r="H572" s="307" t="s">
        <x:v>119</x:v>
      </x:c>
      <x:c r="I572" s="186"/>
      <x:c r="J572" s="308" t="s">
        <x:v>397</x:v>
      </x:c>
      <x:c r="L572" s="182"/>
      <x:c r="M572" s="182"/>
      <x:c r="N572" s="585"/>
      <x:c r="O572" s="588"/>
      <x:c r="P572" s="588"/>
      <x:c r="Q572" s="593"/>
      <x:c r="R572" s="594"/>
      <x:c r="S572" s="585"/>
      <x:c r="T572" s="586"/>
      <x:c r="U572" s="588"/>
      <x:c r="V572" s="586"/>
      <x:c r="AF572" s="158"/>
      <x:c r="AG572" s="158"/>
      <x:c r="AH572" s="158"/>
      <x:c r="AI572" s="158"/>
      <x:c r="AJ572" s="158"/>
      <x:c r="AK572" s="158"/>
      <x:c r="AL572" s="158"/>
      <x:c r="AM572" s="158"/>
      <x:c r="AN572" s="158"/>
      <x:c r="AO572" s="158"/>
      <x:c r="AP572" s="158"/>
      <x:c r="AQ572" s="158"/>
      <x:c r="AR572" s="158"/>
      <x:c r="AS572" s="158"/>
      <x:c r="AT572" s="158"/>
      <x:c r="AU572" s="158"/>
      <x:c r="AV572" s="158"/>
      <x:c r="AW572" s="158"/>
    </x:row>
    <x:row r="573" s="92" customFormat="1" ht="12">
      <x:c r="AF573" s="158"/>
      <x:c r="AG573" s="158"/>
      <x:c r="AH573" s="158"/>
      <x:c r="AI573" s="158"/>
      <x:c r="AJ573" s="158"/>
      <x:c r="AK573" s="158"/>
      <x:c r="AL573" s="158"/>
      <x:c r="AM573" s="158"/>
      <x:c r="AN573" s="158"/>
      <x:c r="AO573" s="158"/>
      <x:c r="AP573" s="158"/>
      <x:c r="AQ573" s="158"/>
      <x:c r="AR573" s="158"/>
      <x:c r="AS573" s="158"/>
      <x:c r="AT573" s="158"/>
      <x:c r="AU573" s="158"/>
      <x:c r="AV573" s="158"/>
      <x:c r="AW573" s="158"/>
    </x:row>
    <x:row r="574" s="92" customFormat="1" ht="12">
      <x:c r="B574" s="565">
        <x:v>5.0999999999999996</x:v>
      </x:c>
      <x:c r="C574" s="565"/>
      <x:c r="D574" s="185" t="s">
        <x:v>398</x:v>
      </x:c>
      <x:c r="E574" s="185"/>
      <x:c r="F574" s="185"/>
      <x:c r="G574" s="185"/>
      <x:c r="H574" s="185"/>
      <x:c r="I574" s="185"/>
      <x:c r="J574" s="185"/>
      <x:c r="AF574" s="158"/>
      <x:c r="AG574" s="158"/>
      <x:c r="AH574" s="158"/>
      <x:c r="AI574" s="158"/>
      <x:c r="AJ574" s="158"/>
      <x:c r="AK574" s="158"/>
      <x:c r="AL574" s="158"/>
      <x:c r="AM574" s="158"/>
      <x:c r="AN574" s="158"/>
      <x:c r="AO574" s="158"/>
      <x:c r="AP574" s="158"/>
      <x:c r="AQ574" s="158"/>
      <x:c r="AR574" s="158"/>
      <x:c r="AS574" s="158"/>
      <x:c r="AT574" s="158"/>
      <x:c r="AU574" s="158"/>
      <x:c r="AV574" s="158"/>
      <x:c r="AW574" s="158"/>
    </x:row>
    <x:row r="575" s="92" customFormat="1">
      <x:c r="A575" s="64"/>
      <x:c r="B575" s="64"/>
      <x:c r="C575" s="64"/>
      <x:c r="D575" s="64"/>
      <x:c r="E575" s="64"/>
      <x:c r="F575" s="64"/>
      <x:c r="G575" s="64"/>
      <x:c r="H575" s="64"/>
      <x:c r="I575" s="64"/>
      <x:c r="J575" s="64"/>
      <x:c r="K575" s="64"/>
      <x:c r="L575" s="64"/>
      <x:c r="M575" s="64"/>
      <x:c r="N575" s="64"/>
      <x:c r="O575" s="64"/>
      <x:c r="P575" s="64"/>
      <x:c r="Q575" s="64"/>
      <x:c r="R575" s="64"/>
      <x:c r="S575" s="64"/>
      <x:c r="T575" s="64"/>
      <x:c r="U575" s="64"/>
      <x:c r="V575" s="64"/>
      <x:c r="W575" s="64"/>
      <x:c r="X575" s="64"/>
      <x:c r="Y575" s="64"/>
      <x:c r="Z575" s="64"/>
      <x:c r="AA575" s="64"/>
      <x:c r="AB575" s="64"/>
      <x:c r="AC575" s="64"/>
      <x:c r="AD575" s="64"/>
      <x:c r="AE575" s="64"/>
      <x:c r="AF575" s="158"/>
      <x:c r="AG575" s="158"/>
      <x:c r="AH575" s="158"/>
      <x:c r="AI575" s="158"/>
      <x:c r="AJ575" s="158"/>
      <x:c r="AK575" s="158"/>
      <x:c r="AL575" s="158"/>
      <x:c r="AM575" s="158"/>
      <x:c r="AN575" s="158"/>
      <x:c r="AO575" s="158"/>
      <x:c r="AP575" s="158"/>
      <x:c r="AQ575" s="158"/>
      <x:c r="AR575" s="158"/>
      <x:c r="AS575" s="158"/>
      <x:c r="AT575" s="158"/>
      <x:c r="AU575" s="158"/>
      <x:c r="AV575" s="158"/>
      <x:c r="AW575" s="158"/>
    </x:row>
    <x:row r="576">
      <x:c r="E576" s="64" t="s">
        <x:v>367</x:v>
      </x:c>
      <x:c r="F576" s="64" t="s">
        <x:v>399</x:v>
      </x:c>
      <x:c r="L576" s="64" t="s">
        <x:v>400</x:v>
      </x:c>
      <x:c r="AG576" s="158"/>
      <x:c r="AH576" s="158"/>
      <x:c r="AI576" s="158"/>
      <x:c r="AJ576" s="158"/>
      <x:c r="AK576" s="158"/>
      <x:c r="AL576" s="158"/>
      <x:c r="AM576" s="158"/>
      <x:c r="AN576" s="158"/>
      <x:c r="AO576" s="158"/>
      <x:c r="AP576" s="158"/>
      <x:c r="AQ576" s="158"/>
      <x:c r="AR576" s="158"/>
    </x:row>
    <x:row r="577">
      <x:c r="AG577" s="158"/>
      <x:c r="AH577" s="158"/>
      <x:c r="AI577" s="158"/>
      <x:c r="AJ577" s="158"/>
      <x:c r="AK577" s="158"/>
      <x:c r="AL577" s="158"/>
      <x:c r="AM577" s="158"/>
      <x:c r="AN577" s="158"/>
      <x:c r="AO577" s="158"/>
      <x:c r="AP577" s="158"/>
      <x:c r="AQ577" s="158"/>
      <x:c r="AR577" s="158"/>
    </x:row>
    <x:row r="578">
      <x:c r="C578" s="92"/>
      <x:c r="D578" s="92"/>
      <x:c r="E578" s="92"/>
      <x:c r="F578" s="92" t="s">
        <x:v>395</x:v>
      </x:c>
      <x:c r="G578" s="92" t="s">
        <x:v>114</x:v>
      </x:c>
      <x:c r="H578" s="498">
        <x:v>1.6</x:v>
      </x:c>
      <x:c r="I578" s="498"/>
      <x:c r="J578" s="92"/>
      <x:c r="K578" s="92"/>
      <x:c r="L578" s="92"/>
      <x:c r="M578" s="92"/>
      <x:c r="N578" s="92"/>
      <x:c r="O578" s="92"/>
      <x:c r="P578" s="92"/>
      <x:c r="Q578" s="92"/>
      <x:c r="R578" s="92"/>
      <x:c r="S578" s="92"/>
      <x:c r="T578" s="92"/>
      <x:c r="AG578" s="158"/>
      <x:c r="AH578" s="158"/>
      <x:c r="AI578" s="158"/>
      <x:c r="AJ578" s="158"/>
      <x:c r="AK578" s="158"/>
      <x:c r="AL578" s="158"/>
      <x:c r="AM578" s="158"/>
      <x:c r="AN578" s="158"/>
      <x:c r="AO578" s="158"/>
      <x:c r="AP578" s="158"/>
      <x:c r="AQ578" s="158"/>
      <x:c r="AR578" s="158"/>
    </x:row>
    <x:row r="579">
      <x:c r="C579" s="92"/>
      <x:c r="D579" s="92"/>
      <x:c r="E579" s="92"/>
      <x:c r="F579" s="92"/>
      <x:c r="G579" s="92"/>
      <x:c r="H579" s="92"/>
      <x:c r="I579" s="92"/>
      <x:c r="J579" s="92"/>
      <x:c r="K579" s="92"/>
      <x:c r="L579" s="92"/>
      <x:c r="M579" s="92"/>
      <x:c r="N579" s="92"/>
      <x:c r="O579" s="92"/>
      <x:c r="P579" s="92"/>
      <x:c r="Q579" s="92"/>
      <x:c r="R579" s="92"/>
      <x:c r="S579" s="92"/>
      <x:c r="T579" s="92"/>
      <x:c r="AG579" s="158"/>
      <x:c r="AH579" s="158"/>
      <x:c r="AI579" s="158"/>
      <x:c r="AJ579" s="158"/>
      <x:c r="AK579" s="158"/>
      <x:c r="AL579" s="158"/>
      <x:c r="AM579" s="158"/>
      <x:c r="AN579" s="158"/>
      <x:c r="AO579" s="158"/>
      <x:c r="AP579" s="158"/>
      <x:c r="AQ579" s="158"/>
      <x:c r="AR579" s="158"/>
    </x:row>
    <x:row r="580">
      <x:c r="C580" s="92"/>
      <x:c r="D580" s="92"/>
      <x:c r="E580" s="92"/>
      <x:c r="F580" s="92" t="s">
        <x:v>395</x:v>
      </x:c>
      <x:c r="G580" s="92" t="s">
        <x:v>114</x:v>
      </x:c>
      <x:c r="H580" s="498">
        <x:v>1.6</x:v>
      </x:c>
      <x:c r="I580" s="498"/>
      <x:c r="J580" s="428" t="n">
        <x:f>+K363</x:f>
        <x:v>1635.17795338526</x:v>
      </x:c>
      <x:c r="K580" s="498"/>
      <x:c r="L580" s="498"/>
      <x:c r="M580" s="498"/>
      <x:c r="N580" s="92" t="s">
        <x:v>114</x:v>
      </x:c>
      <x:c r="O580" s="428" t="n">
        <x:f>H580*J580</x:f>
        <x:v>2616.284725416416</x:v>
      </x:c>
      <x:c r="P580" s="428"/>
      <x:c r="Q580" s="428"/>
      <x:c r="R580" s="428"/>
      <x:c r="S580" s="92"/>
      <x:c r="T580" s="92"/>
      <x:c r="AG580" s="158"/>
      <x:c r="AH580" s="158"/>
      <x:c r="AI580" s="158"/>
      <x:c r="AJ580" s="158"/>
      <x:c r="AK580" s="158"/>
      <x:c r="AL580" s="158"/>
      <x:c r="AM580" s="158"/>
      <x:c r="AN580" s="158"/>
      <x:c r="AO580" s="158"/>
      <x:c r="AP580" s="158"/>
      <x:c r="AQ580" s="158"/>
      <x:c r="AR580" s="158"/>
    </x:row>
    <x:row r="581">
      <x:c r="C581" s="92"/>
      <x:c r="D581" s="92"/>
      <x:c r="E581" s="92"/>
      <x:c r="F581" s="92"/>
      <x:c r="G581" s="92"/>
      <x:c r="H581" s="92"/>
      <x:c r="I581" s="92"/>
      <x:c r="J581" s="92"/>
      <x:c r="K581" s="92"/>
      <x:c r="L581" s="92"/>
      <x:c r="M581" s="92"/>
      <x:c r="N581" s="92"/>
      <x:c r="O581" s="92"/>
      <x:c r="P581" s="92"/>
      <x:c r="Q581" s="92"/>
      <x:c r="R581" s="92"/>
      <x:c r="S581" s="92"/>
      <x:c r="T581" s="92"/>
      <x:c r="AG581" s="158"/>
      <x:c r="AH581" s="158"/>
      <x:c r="AI581" s="158"/>
      <x:c r="AJ581" s="158"/>
      <x:c r="AK581" s="158"/>
      <x:c r="AL581" s="158"/>
      <x:c r="AM581" s="158"/>
      <x:c r="AN581" s="158"/>
      <x:c r="AO581" s="158"/>
      <x:c r="AP581" s="158"/>
      <x:c r="AQ581" s="158"/>
      <x:c r="AR581" s="158"/>
    </x:row>
    <x:row r="582">
      <x:c r="C582" s="92"/>
      <x:c r="D582" s="92"/>
      <x:c r="E582" s="92"/>
      <x:c r="F582" s="92" t="s">
        <x:v>395</x:v>
      </x:c>
      <x:c r="G582" s="92" t="s">
        <x:v>114</x:v>
      </x:c>
      <x:c r="H582" s="582" t="n">
        <x:f>+O580</x:f>
        <x:v>2616.284725416416</x:v>
      </x:c>
      <x:c r="I582" s="582"/>
      <x:c r="J582" s="582"/>
      <x:c r="K582" s="582"/>
      <x:c r="L582" s="92" t="s">
        <x:v>253</x:v>
      </x:c>
      <x:c r="M582" s="92"/>
      <x:c r="N582" s="92"/>
      <x:c r="O582" s="92"/>
      <x:c r="P582" s="92"/>
      <x:c r="Q582" s="92"/>
      <x:c r="R582" s="92"/>
      <x:c r="S582" s="92"/>
      <x:c r="T582" s="92"/>
      <x:c r="AG582" s="158"/>
      <x:c r="AH582" s="158"/>
      <x:c r="AI582" s="158"/>
      <x:c r="AJ582" s="158"/>
      <x:c r="AK582" s="158"/>
      <x:c r="AL582" s="158"/>
      <x:c r="AM582" s="158"/>
      <x:c r="AN582" s="158"/>
      <x:c r="AO582" s="158"/>
      <x:c r="AP582" s="158"/>
      <x:c r="AQ582" s="158"/>
      <x:c r="AR582" s="158"/>
    </x:row>
    <x:row r="583">
      <x:c r="C583" s="92"/>
      <x:c r="D583" s="92"/>
      <x:c r="E583" s="92"/>
      <x:c r="F583" s="92"/>
      <x:c r="G583" s="92"/>
      <x:c r="H583" s="92"/>
      <x:c r="I583" s="92"/>
      <x:c r="J583" s="92"/>
      <x:c r="K583" s="92"/>
      <x:c r="L583" s="92"/>
      <x:c r="M583" s="92"/>
      <x:c r="N583" s="92"/>
      <x:c r="O583" s="92"/>
      <x:c r="P583" s="92"/>
      <x:c r="Q583" s="92"/>
      <x:c r="R583" s="92"/>
      <x:c r="T583" s="92"/>
      <x:c r="AG583" s="158"/>
      <x:c r="AH583" s="158"/>
      <x:c r="AI583" s="158"/>
      <x:c r="AJ583" s="158"/>
      <x:c r="AK583" s="158"/>
      <x:c r="AL583" s="158"/>
      <x:c r="AM583" s="158"/>
      <x:c r="AN583" s="158"/>
      <x:c r="AO583" s="158"/>
      <x:c r="AP583" s="158"/>
      <x:c r="AQ583" s="158"/>
      <x:c r="AR583" s="158"/>
    </x:row>
    <x:row r="584">
      <x:c r="C584" s="92"/>
      <x:c r="D584" s="92"/>
      <x:c r="E584" s="92"/>
      <x:c r="F584" s="92" t="s">
        <x:v>394</x:v>
      </x:c>
      <x:c r="G584" s="92" t="s">
        <x:v>114</x:v>
      </x:c>
      <x:c r="H584" s="540" t="n">
        <x:f>+H582</x:f>
        <x:v>2616.284725416416</x:v>
      </x:c>
      <x:c r="I584" s="541"/>
      <x:c r="J584" s="541"/>
      <x:c r="K584" s="541"/>
      <x:c r="L584" s="186" t="s">
        <x:v>211</x:v>
      </x:c>
      <x:c r="M584" s="186" t="s">
        <x:v>401</x:v>
      </x:c>
      <x:c r="N584" s="186"/>
      <x:c r="O584" s="186" t="s">
        <x:v>213</x:v>
      </x:c>
      <x:c r="P584" s="186"/>
      <x:c r="Q584" s="186"/>
      <x:c r="R584" s="92"/>
      <x:c r="S584" s="158" t="n">
        <x:f>H584*10^2</x:f>
        <x:v>261628.47254164162</x:v>
      </x:c>
      <x:c r="T584" s="92"/>
      <x:c r="AG584" s="158"/>
      <x:c r="AH584" s="158"/>
      <x:c r="AI584" s="158"/>
      <x:c r="AJ584" s="158"/>
      <x:c r="AK584" s="158"/>
      <x:c r="AL584" s="158"/>
      <x:c r="AM584" s="158"/>
      <x:c r="AN584" s="158"/>
      <x:c r="AO584" s="158"/>
      <x:c r="AP584" s="158"/>
      <x:c r="AQ584" s="158"/>
      <x:c r="AR584" s="158"/>
    </x:row>
    <x:row r="585">
      <x:c r="C585" s="92"/>
      <x:c r="D585" s="92"/>
      <x:c r="E585" s="92"/>
      <x:c r="F585" s="92"/>
      <x:c r="G585" s="92"/>
      <x:c r="H585" s="92"/>
      <x:c r="I585" s="309"/>
      <x:c r="J585" s="92"/>
      <x:c r="K585" s="543">
        <x:v>100</x:v>
      </x:c>
      <x:c r="L585" s="543"/>
      <x:c r="M585" s="92"/>
      <x:c r="N585" s="544" t="n">
        <x:f>J586^2</x:f>
        <x:v>676</x:v>
      </x:c>
      <x:c r="O585" s="544"/>
      <x:c r="P585" s="92"/>
      <x:c r="Q585" s="92"/>
      <x:c r="R585" s="92"/>
      <x:c r="S585" s="92"/>
      <x:c r="T585" s="92"/>
      <x:c r="AG585" s="158"/>
      <x:c r="AH585" s="158"/>
      <x:c r="AI585" s="158"/>
      <x:c r="AJ585" s="158"/>
      <x:c r="AK585" s="158"/>
      <x:c r="AL585" s="158"/>
      <x:c r="AM585" s="158"/>
      <x:c r="AN585" s="158"/>
      <x:c r="AO585" s="158"/>
      <x:c r="AP585" s="158"/>
      <x:c r="AQ585" s="158"/>
      <x:c r="AR585" s="158"/>
    </x:row>
    <x:row r="586">
      <x:c r="C586" s="92"/>
      <x:c r="D586" s="92"/>
      <x:c r="E586" s="92"/>
      <x:c r="F586" s="92"/>
      <x:c r="G586" s="92"/>
      <x:c r="H586" s="92"/>
      <x:c r="I586" s="92"/>
      <x:c r="J586" s="310" t="n">
        <x:f>+O379*100</x:f>
        <x:v>26</x:v>
      </x:c>
      <x:c r="K586" s="92"/>
      <x:c r="L586" s="92"/>
      <x:c r="M586" s="92"/>
      <x:c r="N586" s="92"/>
      <x:c r="O586" s="92"/>
      <x:c r="P586" s="92"/>
      <x:c r="Q586" s="92"/>
      <x:c r="R586" s="92"/>
      <x:c r="S586" s="92"/>
      <x:c r="T586" s="92"/>
      <x:c r="AG586" s="158"/>
      <x:c r="AH586" s="158"/>
      <x:c r="AI586" s="158"/>
      <x:c r="AJ586" s="158"/>
      <x:c r="AK586" s="158"/>
      <x:c r="AL586" s="158"/>
      <x:c r="AM586" s="158"/>
      <x:c r="AN586" s="158"/>
      <x:c r="AO586" s="158"/>
      <x:c r="AP586" s="158"/>
      <x:c r="AQ586" s="158"/>
      <x:c r="AR586" s="158"/>
    </x:row>
    <x:row r="587">
      <x:c r="C587" s="92"/>
      <x:c r="D587" s="92"/>
      <x:c r="E587" s="92"/>
      <x:c r="F587" s="92" t="s">
        <x:v>394</x:v>
      </x:c>
      <x:c r="G587" s="92" t="s">
        <x:v>114</x:v>
      </x:c>
      <x:c r="H587" s="532" t="n">
        <x:f>S584/(K585*N585)</x:f>
        <x:v>3.870243676651503</x:v>
      </x:c>
      <x:c r="I587" s="532"/>
      <x:c r="J587" s="532"/>
      <x:c r="K587" s="92"/>
      <x:c r="L587" s="161" t="s">
        <x:v>396</x:v>
      </x:c>
      <x:c r="M587" s="92" t="s">
        <x:v>114</x:v>
      </x:c>
      <x:c r="N587" s="92"/>
      <x:c r="O587" s="92"/>
      <x:c r="P587" s="92"/>
      <x:c r="Q587" s="92"/>
      <x:c r="R587" s="92"/>
      <x:c r="S587" s="92"/>
      <x:c r="T587" s="92"/>
      <x:c r="AG587" s="158"/>
      <x:c r="AH587" s="158"/>
      <x:c r="AI587" s="158"/>
      <x:c r="AJ587" s="158"/>
      <x:c r="AK587" s="158"/>
      <x:c r="AL587" s="158"/>
      <x:c r="AM587" s="158"/>
      <x:c r="AN587" s="158"/>
      <x:c r="AO587" s="158"/>
      <x:c r="AP587" s="158"/>
      <x:c r="AQ587" s="158"/>
      <x:c r="AR587" s="158"/>
    </x:row>
    <x:row r="588">
      <x:c r="M588" s="97"/>
      <x:c r="N588" s="260" t="s">
        <x:v>402</x:v>
      </x:c>
      <x:c r="O588" s="260" t="s">
        <x:v>114</x:v>
      </x:c>
      <x:c r="P588" s="535" t="n">
        <x:f>+F22</x:f>
        <x:v>210</x:v>
      </x:c>
      <x:c r="Q588" s="535"/>
      <x:c r="R588" s="252" t="s">
        <x:v>403</x:v>
      </x:c>
      <x:c r="S588" s="88"/>
      <x:c r="T588" s="88"/>
      <x:c r="U588" s="88"/>
      <x:c r="V588" s="88"/>
      <x:c r="W588" s="88"/>
      <x:c r="X588" s="88"/>
      <x:c r="Y588" s="88"/>
      <x:c r="Z588" s="88"/>
      <x:c r="AA588" s="88"/>
      <x:c r="AB588" s="88"/>
      <x:c r="AC588" s="88"/>
      <x:c r="AG588" s="158"/>
      <x:c r="AH588" s="158"/>
      <x:c r="AI588" s="158"/>
      <x:c r="AJ588" s="158"/>
      <x:c r="AK588" s="158"/>
      <x:c r="AL588" s="158"/>
      <x:c r="AM588" s="158"/>
      <x:c r="AN588" s="158"/>
      <x:c r="AO588" s="158"/>
      <x:c r="AP588" s="158"/>
      <x:c r="AQ588" s="158"/>
      <x:c r="AR588" s="158"/>
    </x:row>
    <x:row r="589" ht="18.75">
      <x:c r="G589" s="514"/>
      <x:c r="H589" s="514"/>
      <x:c r="I589" s="514"/>
      <x:c r="J589" s="514"/>
      <x:c r="L589" s="64" t="s">
        <x:v>404</x:v>
      </x:c>
      <x:c r="M589" s="98"/>
      <x:c r="N589" s="88" t="s">
        <x:v>405</x:v>
      </x:c>
      <x:c r="O589" s="260" t="s">
        <x:v>114</x:v>
      </x:c>
      <x:c r="P589" s="545" t="n">
        <x:f>+F23</x:f>
        <x:v>4200</x:v>
      </x:c>
      <x:c r="Q589" s="535"/>
      <x:c r="R589" s="535" t="s">
        <x:v>403</x:v>
      </x:c>
      <x:c r="S589" s="535"/>
      <x:c r="W589" s="312" t="s">
        <x:v>406</x:v>
      </x:c>
      <x:c r="X589" s="313" t="s">
        <x:v>114</x:v>
      </x:c>
      <x:c r="Y589" s="536" t="n">
        <x:f>ROUND((P588/P589)*(0.8475-SQRT((0.7182-1.8832*(P590/P588)))),4)</x:f>
        <x:v>0.001</x:v>
      </x:c>
      <x:c r="Z589" s="537"/>
      <x:c r="AA589" s="538"/>
      <x:c r="AF589" s="311"/>
      <x:c r="AG589" s="158"/>
      <x:c r="AH589" s="158"/>
      <x:c r="AI589" s="158"/>
      <x:c r="AJ589" s="158"/>
      <x:c r="AK589" s="158"/>
      <x:c r="AL589" s="158"/>
      <x:c r="AM589" s="158"/>
      <x:c r="AN589" s="158"/>
      <x:c r="AO589" s="158"/>
      <x:c r="AP589" s="158"/>
      <x:c r="AQ589" s="158"/>
      <x:c r="AR589" s="158"/>
      <x:c r="AS589" s="382"/>
    </x:row>
    <x:row r="590" ht="15" customHeight="1">
      <x:c r="M590" s="98"/>
      <x:c r="N590" s="252" t="s">
        <x:v>394</x:v>
      </x:c>
      <x:c r="O590" s="260" t="s">
        <x:v>114</x:v>
      </x:c>
      <x:c r="P590" s="539" t="n">
        <x:f>+H587</x:f>
        <x:v>3.870243676651503</x:v>
      </x:c>
      <x:c r="Q590" s="535"/>
      <x:c r="R590" s="88"/>
      <x:c r="S590" s="88"/>
      <x:c r="AF590" s="380"/>
      <x:c r="AG590" s="381"/>
      <x:c r="AH590" s="381"/>
      <x:c r="AI590" s="381"/>
      <x:c r="AJ590" s="381"/>
      <x:c r="AK590" s="381"/>
      <x:c r="AL590" s="381"/>
      <x:c r="AM590" s="381"/>
      <x:c r="AN590" s="381"/>
      <x:c r="AO590" s="381"/>
      <x:c r="AP590" s="381"/>
      <x:c r="AQ590" s="381"/>
      <x:c r="AR590" s="381"/>
      <x:c r="AS590" s="382"/>
    </x:row>
    <x:row r="591">
      <x:c r="AF591" s="380"/>
      <x:c r="AG591" s="381"/>
      <x:c r="AH591" s="381"/>
      <x:c r="AI591" s="381"/>
      <x:c r="AJ591" s="381"/>
      <x:c r="AK591" s="381"/>
      <x:c r="AL591" s="381"/>
      <x:c r="AM591" s="381"/>
      <x:c r="AN591" s="381"/>
      <x:c r="AO591" s="381"/>
      <x:c r="AP591" s="381"/>
      <x:c r="AQ591" s="381"/>
      <x:c r="AR591" s="381"/>
      <x:c r="AS591" s="382"/>
    </x:row>
    <x:row r="592">
      <x:c r="F592" s="64" t="s">
        <x:v>407</x:v>
      </x:c>
      <x:c r="AF592" s="382"/>
      <x:c r="AG592" s="381"/>
      <x:c r="AH592" s="381"/>
      <x:c r="AI592" s="381"/>
      <x:c r="AJ592" s="381"/>
      <x:c r="AK592" s="381"/>
      <x:c r="AL592" s="381"/>
      <x:c r="AM592" s="381"/>
      <x:c r="AN592" s="381"/>
      <x:c r="AO592" s="381"/>
      <x:c r="AP592" s="381"/>
      <x:c r="AQ592" s="381"/>
      <x:c r="AR592" s="381"/>
      <x:c r="AS592" s="382"/>
    </x:row>
    <x:row r="593">
      <x:c r="AF593" s="382"/>
      <x:c r="AG593" s="381"/>
      <x:c r="AH593" s="381"/>
      <x:c r="AI593" s="381"/>
      <x:c r="AJ593" s="381"/>
      <x:c r="AK593" s="381"/>
      <x:c r="AL593" s="381"/>
      <x:c r="AM593" s="381"/>
      <x:c r="AN593" s="381"/>
      <x:c r="AO593" s="381"/>
      <x:c r="AP593" s="381"/>
      <x:c r="AQ593" s="381"/>
      <x:c r="AR593" s="381"/>
      <x:c r="AS593" s="382"/>
    </x:row>
    <x:row r="594">
      <x:c r="G594" s="64" t="s">
        <x:v>391</x:v>
      </x:c>
      <x:c r="H594" s="64" t="s">
        <x:v>114</x:v>
      </x:c>
      <x:c r="I594" s="150" t="s">
        <x:v>396</x:v>
      </x:c>
      <x:c r="J594" s="150" t="s">
        <x:v>119</x:v>
      </x:c>
      <x:c r="K594" s="150" t="s">
        <x:v>96</x:v>
      </x:c>
      <x:c r="AF594" s="382"/>
      <x:c r="AG594" s="382"/>
      <x:c r="AH594" s="382"/>
      <x:c r="AI594" s="382"/>
      <x:c r="AJ594" s="382"/>
      <x:c r="AK594" s="382"/>
      <x:c r="AL594" s="382"/>
      <x:c r="AM594" s="382"/>
      <x:c r="AN594" s="382"/>
      <x:c r="AO594" s="382"/>
      <x:c r="AP594" s="382"/>
      <x:c r="AQ594" s="382"/>
      <x:c r="AR594" s="382"/>
      <x:c r="AS594" s="382"/>
    </x:row>
    <x:row r="595">
      <x:c r="AF595" s="382"/>
      <x:c r="AG595" s="382"/>
      <x:c r="AH595" s="383" t="n">
        <x:f>+X600</x:f>
        <x:v>20.26834656</x:v>
      </x:c>
      <x:c r="AI595" s="382"/>
      <x:c r="AJ595" s="382"/>
      <x:c r="AK595" s="382"/>
      <x:c r="AL595" s="382"/>
      <x:c r="AM595" s="382"/>
      <x:c r="AN595" s="382"/>
      <x:c r="AO595" s="382"/>
      <x:c r="AP595" s="382"/>
      <x:c r="AQ595" s="382"/>
      <x:c r="AR595" s="382"/>
      <x:c r="AS595" s="382"/>
    </x:row>
    <x:row r="596">
      <x:c r="G596" s="64" t="s">
        <x:v>391</x:v>
      </x:c>
      <x:c r="H596" s="64" t="s">
        <x:v>114</x:v>
      </x:c>
      <x:c r="I596" s="546" t="n">
        <x:f>+Y589</x:f>
        <x:v>0.001</x:v>
      </x:c>
      <x:c r="J596" s="514"/>
      <x:c r="K596" s="514"/>
      <x:c r="L596" s="514" t="n">
        <x:f>+T503</x:f>
        <x:v>100</x:v>
      </x:c>
      <x:c r="M596" s="514"/>
      <x:c r="N596" s="547" t="n">
        <x:f>+O379*100</x:f>
        <x:v>26</x:v>
      </x:c>
      <x:c r="O596" s="547"/>
      <x:c r="P596" s="514" t="s">
        <x:v>114</x:v>
      </x:c>
      <x:c r="Q596" s="514"/>
      <x:c r="R596" s="526" t="n">
        <x:f>I596*L596*N596</x:f>
        <x:v>2.6</x:v>
      </x:c>
      <x:c r="S596" s="526"/>
      <x:c r="T596" s="526"/>
      <x:c r="AF596" s="382"/>
      <x:c r="AG596" s="382"/>
      <x:c r="AH596" s="383" t="n">
        <x:f>+I600</x:f>
        <x:v>2.6</x:v>
      </x:c>
      <x:c r="AI596" s="382"/>
      <x:c r="AJ596" s="382"/>
      <x:c r="AK596" s="382"/>
      <x:c r="AL596" s="382"/>
      <x:c r="AM596" s="382"/>
      <x:c r="AN596" s="382"/>
      <x:c r="AO596" s="382"/>
      <x:c r="AP596" s="382"/>
      <x:c r="AQ596" s="382"/>
      <x:c r="AR596" s="382"/>
      <x:c r="AS596" s="382"/>
    </x:row>
    <x:row r="597">
      <x:c r="AF597" s="382"/>
      <x:c r="AG597" s="382"/>
      <x:c r="AH597" s="383" t="n">
        <x:f>AH595-AH596</x:f>
        <x:v>17.66834656</x:v>
      </x:c>
      <x:c r="AI597" s="382"/>
      <x:c r="AJ597" s="382"/>
      <x:c r="AK597" s="382"/>
      <x:c r="AL597" s="382"/>
      <x:c r="AM597" s="382"/>
      <x:c r="AN597" s="382"/>
      <x:c r="AO597" s="382"/>
      <x:c r="AP597" s="382"/>
      <x:c r="AQ597" s="382"/>
      <x:c r="AR597" s="382"/>
      <x:c r="AS597" s="382"/>
    </x:row>
    <x:row r="598">
      <x:c r="G598" s="64" t="s">
        <x:v>391</x:v>
      </x:c>
      <x:c r="H598" s="64" t="s">
        <x:v>114</x:v>
      </x:c>
      <x:c r="I598" s="526" t="n">
        <x:f>+R596</x:f>
        <x:v>2.6</x:v>
      </x:c>
      <x:c r="J598" s="514"/>
      <x:c r="K598" s="514"/>
      <x:c r="L598" s="64" t="s">
        <x:v>408</x:v>
      </x:c>
      <x:c r="T598" s="579" t="n">
        <x:f>3.1416*(T599/2)^2</x:f>
        <x:v>5.06708664</x:v>
      </x:c>
      <x:c r="U598" s="579"/>
      <x:c r="V598" s="579"/>
      <x:c r="AF598" s="382"/>
      <x:c r="AG598" s="394"/>
      <x:c r="AH598" s="394"/>
      <x:c r="AI598" s="382"/>
      <x:c r="AJ598" s="382"/>
      <x:c r="AK598" s="382"/>
      <x:c r="AL598" s="382"/>
      <x:c r="AM598" s="382"/>
      <x:c r="AN598" s="382"/>
      <x:c r="AO598" s="382"/>
      <x:c r="AP598" s="382"/>
      <x:c r="AQ598" s="382"/>
      <x:c r="AR598" s="382"/>
      <x:c r="AS598" s="382"/>
    </x:row>
    <x:row r="599">
      <x:c r="T599" s="577" t="n">
        <x:f>AF599*2.54</x:f>
        <x:v>2.54</x:v>
      </x:c>
      <x:c r="U599" s="577"/>
      <x:c r="V599" s="63"/>
      <x:c r="X599" s="578"/>
      <x:c r="Y599" s="578"/>
      <x:c r="AF599" s="382" t="n">
        <x:f>LOOKUP(AF600,AG622:AH626)</x:f>
        <x:v>1</x:v>
      </x:c>
      <x:c r="AG599" s="394"/>
      <x:c r="AH599" s="394"/>
      <x:c r="AI599" s="382"/>
      <x:c r="AJ599" s="382"/>
      <x:c r="AK599" s="382"/>
      <x:c r="AL599" s="382"/>
      <x:c r="AM599" s="382"/>
      <x:c r="AN599" s="382"/>
      <x:c r="AO599" s="382"/>
      <x:c r="AP599" s="382"/>
      <x:c r="AQ599" s="382"/>
      <x:c r="AR599" s="382"/>
      <x:c r="AS599" s="382"/>
    </x:row>
    <x:row r="600" ht="15">
      <x:c r="G600" s="64" t="s">
        <x:v>391</x:v>
      </x:c>
      <x:c r="H600" s="64" t="s">
        <x:v>114</x:v>
      </x:c>
      <x:c r="I600" s="515" t="n">
        <x:f>+I598</x:f>
        <x:v>2.6</x:v>
      </x:c>
      <x:c r="J600" s="516"/>
      <x:c r="K600" s="516"/>
      <x:c r="L600" s="222"/>
      <x:c r="M600" s="222"/>
      <x:c r="N600" s="222"/>
      <x:c r="O600" s="518">
        <x:v>4</x:v>
      </x:c>
      <x:c r="P600" s="517"/>
      <x:c r="Q600" s="519" t="s">
        <x:v>225</x:v>
      </x:c>
      <x:c r="R600" s="520"/>
      <x:c r="S600" s="521" t="n">
        <x:f>+AF599</x:f>
        <x:v>1</x:v>
      </x:c>
      <x:c r="T600" s="521"/>
      <x:c r="U600" s="521"/>
      <x:c r="V600" s="519" t="s">
        <x:v>114</x:v>
      </x:c>
      <x:c r="W600" s="528"/>
      <x:c r="X600" s="529" t="n">
        <x:f>T598*O600</x:f>
        <x:v>20.26834656</x:v>
      </x:c>
      <x:c r="Y600" s="530"/>
      <x:c r="Z600" s="531"/>
      <x:c r="AB600" s="81"/>
      <x:c r="AC600" s="81"/>
      <x:c r="AD600" s="314"/>
      <x:c r="AE600" s="315"/>
      <x:c r="AF600" s="382">
        <x:v>1</x:v>
      </x:c>
      <x:c r="AG600" s="394"/>
      <x:c r="AH600" s="394"/>
      <x:c r="AI600" s="382"/>
      <x:c r="AJ600" s="382"/>
      <x:c r="AK600" s="382"/>
      <x:c r="AL600" s="382"/>
      <x:c r="AM600" s="382"/>
      <x:c r="AN600" s="382"/>
      <x:c r="AO600" s="382"/>
      <x:c r="AP600" s="382"/>
      <x:c r="AQ600" s="382"/>
      <x:c r="AR600" s="382"/>
      <x:c r="AS600" s="382"/>
    </x:row>
    <x:row r="601" ht="15">
      <x:c r="F601" s="319"/>
      <x:c r="G601" s="319"/>
      <x:c r="H601" s="319"/>
      <x:c r="I601" s="319"/>
      <x:c r="J601" s="319"/>
      <x:c r="X601" s="237" t="str">
        <x:f>IF(I600&lt;=X600,"OK CUMPLE","NO PASA")</x:f>
        <x:v>OK CUMPLE</x:v>
      </x:c>
      <x:c r="AB601" s="81"/>
      <x:c r="AC601" s="81"/>
      <x:c r="AD601" s="63"/>
      <x:c r="AE601" s="315"/>
      <x:c r="AF601" s="384"/>
      <x:c r="AG601" s="394"/>
      <x:c r="AH601" s="394"/>
      <x:c r="AI601" s="382"/>
      <x:c r="AJ601" s="382"/>
      <x:c r="AK601" s="382"/>
      <x:c r="AL601" s="382"/>
      <x:c r="AM601" s="382"/>
      <x:c r="AN601" s="382"/>
      <x:c r="AO601" s="382"/>
      <x:c r="AP601" s="382"/>
      <x:c r="AQ601" s="382"/>
      <x:c r="AR601" s="382"/>
      <x:c r="AS601" s="385"/>
      <x:c r="AT601" s="317"/>
      <x:c r="AU601" s="317"/>
      <x:c r="AV601" s="318"/>
      <x:c r="AW601" s="318"/>
      <x:c r="AX601" s="169"/>
      <x:c r="AY601" s="169"/>
      <x:c r="AZ601" s="169"/>
      <x:c r="BA601" s="169"/>
      <x:c r="BB601" s="169"/>
      <x:c r="BC601" s="169"/>
      <x:c r="BD601" s="169"/>
      <x:c r="BE601" s="169"/>
      <x:c r="BF601" s="169"/>
      <x:c r="BG601" s="169"/>
      <x:c r="BH601" s="169"/>
      <x:c r="BI601" s="169"/>
      <x:c r="BJ601" s="169"/>
      <x:c r="BK601" s="169"/>
      <x:c r="BL601" s="169"/>
      <x:c r="BM601" s="169"/>
      <x:c r="BN601" s="169"/>
    </x:row>
    <x:row r="602" ht="15">
      <x:c r="X602" s="351" t="str">
        <x:f>IF(X600&gt;I600+1.5,"MUCHO ACERO","")</x:f>
        <x:v>MUCHO ACERO</x:v>
      </x:c>
      <x:c r="AB602" s="321" t="s">
        <x:v>409</x:v>
      </x:c>
      <x:c r="AD602" s="322"/>
      <x:c r="AE602" s="322"/>
      <x:c r="AF602" s="384"/>
      <x:c r="AG602" s="394"/>
      <x:c r="AH602" s="394"/>
      <x:c r="AI602" s="382"/>
      <x:c r="AJ602" s="382"/>
      <x:c r="AK602" s="382"/>
      <x:c r="AL602" s="382"/>
      <x:c r="AM602" s="382"/>
      <x:c r="AN602" s="382"/>
      <x:c r="AO602" s="382"/>
      <x:c r="AP602" s="382"/>
      <x:c r="AQ602" s="382"/>
      <x:c r="AR602" s="382"/>
      <x:c r="AS602" s="385"/>
      <x:c r="AT602" s="317"/>
      <x:c r="AU602" s="317"/>
      <x:c r="AV602" s="318"/>
      <x:c r="AW602" s="318"/>
      <x:c r="AX602" s="169"/>
      <x:c r="AY602" s="169"/>
      <x:c r="AZ602" s="169"/>
      <x:c r="BA602" s="169"/>
      <x:c r="BB602" s="169"/>
      <x:c r="BC602" s="169"/>
      <x:c r="BD602" s="169"/>
      <x:c r="BE602" s="169"/>
      <x:c r="BF602" s="169"/>
      <x:c r="BG602" s="169"/>
      <x:c r="BH602" s="169"/>
      <x:c r="BI602" s="169"/>
      <x:c r="BJ602" s="169"/>
      <x:c r="BK602" s="169"/>
      <x:c r="BL602" s="169"/>
      <x:c r="BM602" s="169"/>
      <x:c r="BN602" s="169"/>
    </x:row>
    <x:row r="603">
      <x:c r="G603" s="64" t="s">
        <x:v>410</x:v>
      </x:c>
      <x:c r="H603" s="64" t="s">
        <x:v>114</x:v>
      </x:c>
      <x:c r="I603" s="523" t="n">
        <x:f>+T598</x:f>
        <x:v>5.06708664</x:v>
      </x:c>
      <x:c r="J603" s="524"/>
      <x:c r="K603" s="524"/>
      <x:c r="L603" s="525" t="s">
        <x:v>211</x:v>
      </x:c>
      <x:c r="M603" s="525"/>
      <x:c r="N603" s="525">
        <x:v>100</x:v>
      </x:c>
      <x:c r="O603" s="525"/>
      <x:c r="P603" s="525"/>
      <x:c r="V603" s="347"/>
      <x:c r="X603" s="320" t="str">
        <x:f>IF(X600&gt;I600+2.5,"MUCHO ACERO","")</x:f>
        <x:v>MUCHO ACERO</x:v>
      </x:c>
      <x:c r="AF603" s="328"/>
      <x:c r="AG603" s="394"/>
      <x:c r="AH603" s="394"/>
      <x:c r="AI603" s="382"/>
      <x:c r="AJ603" s="382"/>
      <x:c r="AK603" s="382"/>
      <x:c r="AL603" s="382"/>
      <x:c r="AM603" s="382"/>
      <x:c r="AN603" s="382"/>
      <x:c r="AO603" s="382"/>
      <x:c r="AP603" s="382"/>
      <x:c r="AQ603" s="382"/>
      <x:c r="AR603" s="382"/>
      <x:c r="AS603" s="382"/>
    </x:row>
    <x:row r="604">
      <x:c r="I604" s="526" t="n">
        <x:f>+X600</x:f>
        <x:v>20.26834656</x:v>
      </x:c>
      <x:c r="J604" s="514"/>
      <x:c r="K604" s="514"/>
      <x:c r="L604" s="525"/>
      <x:c r="M604" s="525"/>
      <x:c r="N604" s="525"/>
      <x:c r="O604" s="525"/>
      <x:c r="P604" s="525"/>
      <x:c r="AF604" s="382"/>
      <x:c r="AG604" s="382"/>
      <x:c r="AH604" s="382"/>
      <x:c r="AI604" s="382"/>
      <x:c r="AJ604" s="382"/>
      <x:c r="AK604" s="382"/>
      <x:c r="AL604" s="382"/>
      <x:c r="AM604" s="382"/>
      <x:c r="AN604" s="382"/>
      <x:c r="AO604" s="382"/>
      <x:c r="AP604" s="382"/>
      <x:c r="AQ604" s="382"/>
      <x:c r="AR604" s="382"/>
      <x:c r="AS604" s="382"/>
    </x:row>
    <x:row r="605">
      <x:c r="AF605" s="382"/>
      <x:c r="AG605" s="382"/>
      <x:c r="AH605" s="382"/>
      <x:c r="AI605" s="382"/>
      <x:c r="AJ605" s="382"/>
      <x:c r="AK605" s="382"/>
      <x:c r="AL605" s="382"/>
      <x:c r="AM605" s="382"/>
      <x:c r="AN605" s="382"/>
      <x:c r="AO605" s="382"/>
      <x:c r="AP605" s="382"/>
      <x:c r="AQ605" s="382"/>
      <x:c r="AR605" s="382"/>
      <x:c r="AS605" s="382"/>
    </x:row>
    <x:row r="606">
      <x:c r="G606" s="64" t="s">
        <x:v>410</x:v>
      </x:c>
      <x:c r="H606" s="64" t="s">
        <x:v>114</x:v>
      </x:c>
      <x:c r="I606" s="526" t="n">
        <x:f>(I603/I604)*100</x:f>
        <x:v>25</x:v>
      </x:c>
      <x:c r="J606" s="526"/>
      <x:c r="K606" s="526"/>
      <x:c r="L606" s="514" t="s">
        <x:v>116</x:v>
      </x:c>
      <x:c r="M606" s="514"/>
      <x:c r="N606" s="514"/>
      <x:c r="O606" s="514"/>
      <x:c r="S606" s="499">
        <x:v>0.25</x:v>
      </x:c>
      <x:c r="T606" s="500"/>
      <x:c r="U606" s="501"/>
      <x:c r="V606" s="64" t="s">
        <x:v>22</x:v>
      </x:c>
      <x:c r="AF606" s="382"/>
      <x:c r="AG606" s="382"/>
      <x:c r="AH606" s="382"/>
      <x:c r="AI606" s="382"/>
      <x:c r="AJ606" s="382"/>
      <x:c r="AK606" s="382"/>
      <x:c r="AL606" s="382"/>
      <x:c r="AM606" s="382"/>
      <x:c r="AN606" s="382"/>
      <x:c r="AO606" s="382"/>
      <x:c r="AP606" s="382"/>
      <x:c r="AQ606" s="382"/>
      <x:c r="AR606" s="382"/>
      <x:c r="AS606" s="382"/>
    </x:row>
    <x:row r="607">
      <x:c r="I607" s="223"/>
      <x:c r="J607" s="223"/>
      <x:c r="K607" s="223"/>
      <x:c r="L607" s="150"/>
      <x:c r="M607" s="150"/>
      <x:c r="N607" s="150"/>
      <x:c r="O607" s="150"/>
      <x:c r="S607" s="319"/>
      <x:c r="T607" s="319"/>
      <x:c r="U607" s="319"/>
      <x:c r="AF607" s="382"/>
      <x:c r="AG607" s="380"/>
      <x:c r="AH607" s="382"/>
      <x:c r="AI607" s="382"/>
      <x:c r="AJ607" s="382"/>
      <x:c r="AK607" s="382"/>
      <x:c r="AL607" s="382"/>
      <x:c r="AM607" s="382"/>
      <x:c r="AN607" s="382"/>
      <x:c r="AO607" s="382"/>
      <x:c r="AP607" s="382"/>
      <x:c r="AQ607" s="382"/>
      <x:c r="AR607" s="382"/>
      <x:c r="AS607" s="382"/>
    </x:row>
    <x:row r="608" ht="25.5">
      <x:c r="B608" s="87"/>
      <x:c r="I608" s="527" t="s">
        <x:v>411</x:v>
      </x:c>
      <x:c r="J608" s="527"/>
      <x:c r="K608" s="527"/>
      <x:c r="L608" s="527" t="n">
        <x:f>+O600</x:f>
        <x:v>4</x:v>
      </x:c>
      <x:c r="M608" s="527"/>
      <x:c r="N608" s="323" t="s">
        <x:v>225</x:v>
      </x:c>
      <x:c r="O608" s="323" t="s">
        <x:v>412</x:v>
      </x:c>
      <x:c r="P608" s="508" t="n">
        <x:f>+AF599</x:f>
        <x:v>1</x:v>
      </x:c>
      <x:c r="Q608" s="509"/>
      <x:c r="R608" s="323" t="s">
        <x:v>413</x:v>
      </x:c>
      <x:c r="S608" s="580" t="n">
        <x:f>+S606</x:f>
        <x:v>0.25</x:v>
      </x:c>
      <x:c r="T608" s="580"/>
      <x:c r="U608" s="324" t="s">
        <x:v>414</x:v>
      </x:c>
      <x:c r="AD608" s="81"/>
      <x:c r="AE608" s="81"/>
      <x:c r="AF608" s="382"/>
      <x:c r="AG608" s="380"/>
      <x:c r="AH608" s="382"/>
      <x:c r="AI608" s="382"/>
      <x:c r="AJ608" s="382"/>
      <x:c r="AK608" s="382"/>
      <x:c r="AL608" s="382"/>
      <x:c r="AM608" s="382"/>
      <x:c r="AN608" s="382"/>
      <x:c r="AO608" s="382"/>
      <x:c r="AP608" s="382"/>
      <x:c r="AQ608" s="382"/>
      <x:c r="AR608" s="382"/>
      <x:c r="AS608" s="382"/>
    </x:row>
    <x:row r="609" ht="12.75" customHeight="1">
      <x:c r="I609" s="223"/>
      <x:c r="J609" s="223"/>
      <x:c r="K609" s="223"/>
      <x:c r="L609" s="150"/>
      <x:c r="M609" s="150"/>
      <x:c r="N609" s="150"/>
      <x:c r="O609" s="150"/>
      <x:c r="S609" s="319"/>
      <x:c r="T609" s="319"/>
      <x:c r="U609" s="319"/>
      <x:c r="AF609" s="386"/>
      <x:c r="AG609" s="380"/>
      <x:c r="AH609" s="382"/>
      <x:c r="AI609" s="382"/>
      <x:c r="AJ609" s="382"/>
      <x:c r="AK609" s="382"/>
      <x:c r="AL609" s="382"/>
      <x:c r="AM609" s="382"/>
      <x:c r="AN609" s="382"/>
      <x:c r="AO609" s="382"/>
      <x:c r="AP609" s="382"/>
      <x:c r="AQ609" s="382"/>
      <x:c r="AR609" s="382"/>
      <x:c r="AS609" s="382"/>
    </x:row>
    <x:row r="610">
      <x:c r="AF610" s="382"/>
      <x:c r="AG610" s="382"/>
      <x:c r="AH610" s="382"/>
      <x:c r="AI610" s="382"/>
      <x:c r="AJ610" s="382"/>
      <x:c r="AK610" s="382"/>
      <x:c r="AL610" s="382"/>
      <x:c r="AM610" s="382"/>
      <x:c r="AN610" s="382"/>
      <x:c r="AO610" s="382"/>
      <x:c r="AP610" s="382"/>
      <x:c r="AQ610" s="382"/>
      <x:c r="AR610" s="382"/>
      <x:c r="AS610" s="382"/>
    </x:row>
    <x:row r="611">
      <x:c r="E611" s="64" t="s">
        <x:v>323</x:v>
      </x:c>
      <x:c r="F611" s="64" t="s">
        <x:v>415</x:v>
      </x:c>
      <x:c r="AF611" s="382"/>
      <x:c r="AG611" s="382"/>
      <x:c r="AH611" s="382"/>
      <x:c r="AI611" s="382"/>
      <x:c r="AJ611" s="382"/>
      <x:c r="AK611" s="382"/>
      <x:c r="AL611" s="382"/>
      <x:c r="AM611" s="382"/>
      <x:c r="AN611" s="382"/>
      <x:c r="AO611" s="382"/>
      <x:c r="AP611" s="382"/>
      <x:c r="AQ611" s="382"/>
      <x:c r="AR611" s="382"/>
      <x:c r="AS611" s="382"/>
    </x:row>
    <x:row r="612">
      <x:c r="AF612" s="382"/>
      <x:c r="AG612" s="382"/>
      <x:c r="AH612" s="382"/>
      <x:c r="AI612" s="382"/>
      <x:c r="AJ612" s="382"/>
      <x:c r="AK612" s="382"/>
      <x:c r="AL612" s="382"/>
      <x:c r="AM612" s="382"/>
      <x:c r="AN612" s="382"/>
      <x:c r="AO612" s="382"/>
      <x:c r="AP612" s="382"/>
      <x:c r="AQ612" s="382"/>
      <x:c r="AR612" s="382"/>
      <x:c r="AS612" s="382"/>
    </x:row>
    <x:row r="613">
      <x:c r="G613" s="64" t="s">
        <x:v>383</x:v>
      </x:c>
      <x:c r="I613" s="64" t="s">
        <x:v>416</x:v>
      </x:c>
      <x:c r="L613" s="64" t="s">
        <x:v>114</x:v>
      </x:c>
      <x:c r="M613" s="514" t="n">
        <x:f>+U549</x:f>
        <x:v>0.0015</x:v>
      </x:c>
      <x:c r="N613" s="514"/>
      <x:c r="O613" s="514"/>
      <x:c r="P613" s="514">
        <x:v>100</x:v>
      </x:c>
      <x:c r="Q613" s="514"/>
      <x:c r="R613" s="547" t="n">
        <x:f>+O379*100</x:f>
        <x:v>26</x:v>
      </x:c>
      <x:c r="S613" s="547"/>
      <x:c r="AF613" s="382"/>
      <x:c r="AG613" s="382"/>
      <x:c r="AH613" s="382"/>
      <x:c r="AI613" s="382"/>
      <x:c r="AJ613" s="382"/>
      <x:c r="AK613" s="382"/>
      <x:c r="AL613" s="382"/>
      <x:c r="AM613" s="382"/>
      <x:c r="AN613" s="382"/>
      <x:c r="AO613" s="382"/>
      <x:c r="AP613" s="382"/>
      <x:c r="AQ613" s="382"/>
      <x:c r="AR613" s="382"/>
      <x:c r="AS613" s="382"/>
    </x:row>
    <x:row r="614">
      <x:c r="AF614" s="382"/>
      <x:c r="AG614" s="382"/>
      <x:c r="AH614" s="382"/>
      <x:c r="AI614" s="382"/>
      <x:c r="AJ614" s="382"/>
      <x:c r="AK614" s="382"/>
      <x:c r="AL614" s="382"/>
      <x:c r="AM614" s="382"/>
      <x:c r="AN614" s="382"/>
      <x:c r="AO614" s="382"/>
      <x:c r="AP614" s="382"/>
      <x:c r="AQ614" s="382"/>
      <x:c r="AR614" s="382"/>
      <x:c r="AS614" s="382"/>
    </x:row>
    <x:row r="615">
      <x:c r="G615" s="64" t="s">
        <x:v>417</x:v>
      </x:c>
      <x:c r="J615" s="64" t="s">
        <x:v>114</x:v>
      </x:c>
      <x:c r="K615" s="514" t="n">
        <x:f>M613*P613*R613</x:f>
        <x:v>3.9</x:v>
      </x:c>
      <x:c r="L615" s="514"/>
      <x:c r="M615" s="514"/>
      <x:c r="N615" s="64" t="s">
        <x:v>408</x:v>
      </x:c>
      <x:c r="AF615" s="382"/>
      <x:c r="AG615" s="382"/>
      <x:c r="AH615" s="382"/>
      <x:c r="AI615" s="382"/>
      <x:c r="AJ615" s="382"/>
      <x:c r="AK615" s="382"/>
      <x:c r="AL615" s="382"/>
      <x:c r="AM615" s="382"/>
      <x:c r="AN615" s="382"/>
      <x:c r="AO615" s="382"/>
      <x:c r="AP615" s="382"/>
      <x:c r="AQ615" s="382"/>
      <x:c r="AR615" s="382"/>
      <x:c r="AS615" s="382"/>
    </x:row>
    <x:row r="616">
      <x:c r="AF616" s="382"/>
      <x:c r="AG616" s="382"/>
      <x:c r="AH616" s="382"/>
      <x:c r="AI616" s="382"/>
      <x:c r="AJ616" s="382"/>
      <x:c r="AK616" s="382"/>
      <x:c r="AL616" s="382"/>
      <x:c r="AM616" s="382"/>
      <x:c r="AN616" s="382"/>
      <x:c r="AO616" s="382"/>
      <x:c r="AP616" s="382"/>
      <x:c r="AQ616" s="382"/>
      <x:c r="AR616" s="382"/>
      <x:c r="AS616" s="382"/>
    </x:row>
    <x:row r="617">
      <x:c r="I617" s="325" t="s">
        <x:v>418</x:v>
      </x:c>
      <x:c r="J617" s="222"/>
      <x:c r="K617" s="222"/>
      <x:c r="L617" s="581" t="n">
        <x:f>+X600</x:f>
        <x:v>20.26834656</x:v>
      </x:c>
      <x:c r="M617" s="528"/>
      <x:c r="N617" s="528"/>
      <x:c r="O617" s="528" t="str">
        <x:f>IF(L617&gt;T617,"&gt;","&lt;")</x:f>
        <x:v>&gt;</x:v>
      </x:c>
      <x:c r="P617" s="528"/>
      <x:c r="Q617" s="222" t="s">
        <x:v>419</x:v>
      </x:c>
      <x:c r="R617" s="222"/>
      <x:c r="S617" s="222"/>
      <x:c r="T617" s="528" t="n">
        <x:f>+K615</x:f>
        <x:v>3.9</x:v>
      </x:c>
      <x:c r="U617" s="528"/>
      <x:c r="V617" s="520"/>
      <x:c r="W617" s="237" t="str">
        <x:f>IF(L617&gt;T617,"OK CUMPLE","NO PASA")</x:f>
        <x:v>OK CUMPLE</x:v>
      </x:c>
      <x:c r="AF617" s="382"/>
      <x:c r="AG617" s="382"/>
      <x:c r="AH617" s="382" t="s">
        <x:v>420</x:v>
      </x:c>
      <x:c r="AI617" s="382">
        <x:v>0</x:v>
      </x:c>
      <x:c r="AJ617" s="382"/>
      <x:c r="AK617" s="382"/>
      <x:c r="AL617" s="382"/>
      <x:c r="AM617" s="382"/>
      <x:c r="AN617" s="382"/>
      <x:c r="AO617" s="382"/>
      <x:c r="AP617" s="382"/>
      <x:c r="AQ617" s="382"/>
      <x:c r="AR617" s="382"/>
      <x:c r="AS617" s="382"/>
    </x:row>
    <x:row r="618">
      <x:c r="AF618" s="382"/>
      <x:c r="AG618" s="382"/>
      <x:c r="AH618" s="382" t="s">
        <x:v>421</x:v>
      </x:c>
      <x:c r="AI618" s="382">
        <x:v>1</x:v>
      </x:c>
      <x:c r="AJ618" s="382"/>
      <x:c r="AK618" s="382"/>
      <x:c r="AL618" s="382"/>
      <x:c r="AM618" s="382"/>
      <x:c r="AN618" s="382"/>
      <x:c r="AO618" s="382"/>
      <x:c r="AP618" s="382"/>
      <x:c r="AQ618" s="382"/>
      <x:c r="AR618" s="382"/>
      <x:c r="AS618" s="382"/>
    </x:row>
    <x:row r="619" ht="15">
      <x:c r="AF619" s="382"/>
      <x:c r="AG619" s="382"/>
      <x:c r="AH619" s="382" t="s">
        <x:v>382</x:v>
      </x:c>
      <x:c r="AI619" s="382">
        <x:v>2</x:v>
      </x:c>
      <x:c r="AJ619" s="387"/>
      <x:c r="AK619" s="385"/>
      <x:c r="AL619" s="388"/>
      <x:c r="AM619" s="385"/>
      <x:c r="AN619" s="385"/>
      <x:c r="AO619" s="385"/>
      <x:c r="AP619" s="385"/>
      <x:c r="AQ619" s="385"/>
      <x:c r="AR619" s="385"/>
      <x:c r="AS619" s="382"/>
    </x:row>
    <x:row r="620" ht="15">
      <x:c r="B620" s="514">
        <x:v>5.2</x:v>
      </x:c>
      <x:c r="C620" s="514"/>
      <x:c r="D620" s="64" t="s">
        <x:v>422</x:v>
      </x:c>
      <x:c r="AF620" s="382"/>
      <x:c r="AG620" s="382"/>
      <x:c r="AH620" s="382" t="s">
        <x:v>423</x:v>
      </x:c>
      <x:c r="AI620" s="382">
        <x:v>3</x:v>
      </x:c>
      <x:c r="AJ620" s="385"/>
      <x:c r="AK620" s="385"/>
      <x:c r="AL620" s="388"/>
      <x:c r="AM620" s="385"/>
      <x:c r="AN620" s="385"/>
      <x:c r="AO620" s="385"/>
      <x:c r="AP620" s="385"/>
      <x:c r="AQ620" s="385"/>
      <x:c r="AR620" s="385"/>
      <x:c r="AS620" s="382"/>
    </x:row>
    <x:row r="621">
      <x:c r="AF621" s="382"/>
      <x:c r="AG621" s="382"/>
      <x:c r="AH621" s="382" t="s">
        <x:v>424</x:v>
      </x:c>
      <x:c r="AI621" s="382">
        <x:v>4</x:v>
      </x:c>
      <x:c r="AJ621" s="382"/>
      <x:c r="AK621" s="382"/>
      <x:c r="AL621" s="382"/>
      <x:c r="AM621" s="382"/>
      <x:c r="AN621" s="382"/>
      <x:c r="AO621" s="382"/>
      <x:c r="AP621" s="382"/>
      <x:c r="AQ621" s="382"/>
      <x:c r="AR621" s="382"/>
      <x:c r="AS621" s="382"/>
    </x:row>
    <x:row r="622">
      <x:c r="G622" s="64" t="s">
        <x:v>306</x:v>
      </x:c>
      <x:c r="H622" s="64" t="s">
        <x:v>425</x:v>
      </x:c>
      <x:c r="AF622" s="382"/>
      <x:c r="AG622" s="382">
        <x:v>0</x:v>
      </x:c>
      <x:c r="AH622" s="389">
        <x:v>0.375</x:v>
      </x:c>
      <x:c r="AI622" s="382"/>
      <x:c r="AJ622" s="382"/>
      <x:c r="AK622" s="382"/>
      <x:c r="AL622" s="382"/>
      <x:c r="AM622" s="382"/>
      <x:c r="AN622" s="382"/>
      <x:c r="AO622" s="382"/>
      <x:c r="AP622" s="382"/>
      <x:c r="AQ622" s="382"/>
      <x:c r="AR622" s="382"/>
      <x:c r="AS622" s="382"/>
    </x:row>
    <x:row r="623">
      <x:c r="AF623" s="382"/>
      <x:c r="AG623" s="382">
        <x:v>1</x:v>
      </x:c>
      <x:c r="AH623" s="389">
        <x:v>0.5</x:v>
      </x:c>
      <x:c r="AI623" s="382"/>
      <x:c r="AJ623" s="382"/>
      <x:c r="AK623" s="382"/>
      <x:c r="AL623" s="382"/>
      <x:c r="AM623" s="382"/>
      <x:c r="AN623" s="382"/>
      <x:c r="AO623" s="382"/>
      <x:c r="AP623" s="382"/>
      <x:c r="AQ623" s="382"/>
      <x:c r="AR623" s="382"/>
      <x:c r="AS623" s="382"/>
    </x:row>
    <x:row r="624">
      <x:c r="G624" s="64" t="s">
        <x:v>383</x:v>
      </x:c>
      <x:c r="I624" s="64" t="s">
        <x:v>416</x:v>
      </x:c>
      <x:c r="L624" s="64" t="s">
        <x:v>114</x:v>
      </x:c>
      <x:c r="M624" s="514" t="n">
        <x:f>+U548</x:f>
        <x:v>0.0012</x:v>
      </x:c>
      <x:c r="N624" s="514"/>
      <x:c r="O624" s="514"/>
      <x:c r="P624" s="514">
        <x:v>100</x:v>
      </x:c>
      <x:c r="Q624" s="514"/>
      <x:c r="R624" s="547" t="n">
        <x:f>+R613</x:f>
        <x:v>26</x:v>
      </x:c>
      <x:c r="S624" s="547"/>
      <x:c r="AF624" s="382"/>
      <x:c r="AG624" s="382">
        <x:v>2</x:v>
      </x:c>
      <x:c r="AH624" s="389">
        <x:v>0.625</x:v>
      </x:c>
      <x:c r="AI624" s="382"/>
      <x:c r="AJ624" s="382"/>
      <x:c r="AK624" s="382"/>
      <x:c r="AL624" s="382"/>
      <x:c r="AM624" s="382"/>
      <x:c r="AN624" s="382"/>
      <x:c r="AO624" s="382"/>
      <x:c r="AP624" s="382"/>
      <x:c r="AQ624" s="382"/>
      <x:c r="AR624" s="382"/>
      <x:c r="AS624" s="382"/>
    </x:row>
    <x:row r="625">
      <x:c r="AF625" s="382"/>
      <x:c r="AG625" s="382">
        <x:v>3</x:v>
      </x:c>
      <x:c r="AH625" s="389">
        <x:v>0.75</x:v>
      </x:c>
      <x:c r="AI625" s="382"/>
      <x:c r="AJ625" s="382"/>
      <x:c r="AK625" s="382"/>
      <x:c r="AL625" s="382"/>
      <x:c r="AM625" s="382"/>
      <x:c r="AN625" s="382"/>
      <x:c r="AO625" s="382"/>
      <x:c r="AP625" s="382"/>
      <x:c r="AQ625" s="382"/>
      <x:c r="AR625" s="382"/>
      <x:c r="AS625" s="382"/>
    </x:row>
    <x:row r="626">
      <x:c r="G626" s="64" t="s">
        <x:v>417</x:v>
      </x:c>
      <x:c r="J626" s="64" t="s">
        <x:v>114</x:v>
      </x:c>
      <x:c r="K626" s="526" t="n">
        <x:f>M624*P624*R624</x:f>
        <x:v>3.12</x:v>
      </x:c>
      <x:c r="L626" s="526"/>
      <x:c r="M626" s="526"/>
      <x:c r="N626" s="64" t="s">
        <x:v>408</x:v>
      </x:c>
      <x:c r="AF626" s="382"/>
      <x:c r="AG626" s="382">
        <x:v>4</x:v>
      </x:c>
      <x:c r="AH626" s="390">
        <x:v>1</x:v>
      </x:c>
      <x:c r="AI626" s="382"/>
      <x:c r="AJ626" s="382"/>
      <x:c r="AK626" s="382"/>
      <x:c r="AL626" s="382"/>
      <x:c r="AM626" s="382"/>
      <x:c r="AN626" s="382"/>
      <x:c r="AO626" s="382"/>
      <x:c r="AP626" s="382"/>
      <x:c r="AQ626" s="382"/>
      <x:c r="AR626" s="382"/>
      <x:c r="AS626" s="382"/>
    </x:row>
    <x:row r="627">
      <x:c r="AF627" s="382"/>
      <x:c r="AG627" s="382"/>
      <x:c r="AH627" s="382"/>
      <x:c r="AI627" s="382"/>
      <x:c r="AJ627" s="382"/>
      <x:c r="AK627" s="382"/>
      <x:c r="AL627" s="382"/>
      <x:c r="AM627" s="382"/>
      <x:c r="AN627" s="382"/>
      <x:c r="AO627" s="382"/>
      <x:c r="AP627" s="382"/>
      <x:c r="AQ627" s="382"/>
      <x:c r="AR627" s="382"/>
      <x:c r="AS627" s="382"/>
    </x:row>
    <x:row r="628">
      <x:c r="AF628" s="382"/>
      <x:c r="AG628" s="382"/>
      <x:c r="AH628" s="390"/>
      <x:c r="AI628" s="382"/>
      <x:c r="AJ628" s="382"/>
      <x:c r="AK628" s="382"/>
      <x:c r="AL628" s="382"/>
      <x:c r="AM628" s="382"/>
      <x:c r="AN628" s="382"/>
      <x:c r="AO628" s="382"/>
      <x:c r="AP628" s="382"/>
      <x:c r="AQ628" s="382"/>
      <x:c r="AR628" s="382"/>
      <x:c r="AS628" s="382"/>
    </x:row>
    <x:row r="629">
      <x:c r="G629" s="64" t="s">
        <x:v>391</x:v>
      </x:c>
      <x:c r="H629" s="64" t="s">
        <x:v>114</x:v>
      </x:c>
      <x:c r="I629" s="526" t="n">
        <x:f>+K626</x:f>
        <x:v>3.12</x:v>
      </x:c>
      <x:c r="J629" s="514"/>
      <x:c r="K629" s="514"/>
      <x:c r="L629" s="64" t="s">
        <x:v>408</x:v>
      </x:c>
      <x:c r="T629" s="533" t="n">
        <x:f>3.1416*(T630/2)^2</x:f>
        <x:v>5.06708664</x:v>
      </x:c>
      <x:c r="U629" s="533"/>
      <x:c r="V629" s="533"/>
      <x:c r="AF629" s="382"/>
      <x:c r="AG629" s="382"/>
      <x:c r="AH629" s="382"/>
      <x:c r="AI629" s="382"/>
      <x:c r="AJ629" s="382"/>
      <x:c r="AK629" s="382"/>
      <x:c r="AL629" s="382"/>
      <x:c r="AM629" s="382"/>
      <x:c r="AN629" s="382"/>
      <x:c r="AO629" s="382"/>
      <x:c r="AP629" s="382"/>
      <x:c r="AQ629" s="382"/>
      <x:c r="AR629" s="382"/>
      <x:c r="AS629" s="382"/>
    </x:row>
    <x:row r="630">
      <x:c r="T630" s="534" t="n">
        <x:f>AF630*2.54</x:f>
        <x:v>2.54</x:v>
      </x:c>
      <x:c r="U630" s="534"/>
      <x:c r="V630" s="63"/>
      <x:c r="X630" s="514"/>
      <x:c r="Y630" s="514"/>
      <x:c r="AF630" s="382" t="n">
        <x:f>LOOKUP(AF631,AG653:AH656)</x:f>
        <x:v>1</x:v>
      </x:c>
      <x:c r="AG630" s="382"/>
      <x:c r="AH630" s="382"/>
      <x:c r="AI630" s="382"/>
      <x:c r="AJ630" s="382"/>
      <x:c r="AK630" s="382"/>
      <x:c r="AL630" s="382"/>
      <x:c r="AM630" s="382"/>
      <x:c r="AN630" s="382"/>
      <x:c r="AO630" s="382"/>
      <x:c r="AP630" s="382"/>
      <x:c r="AQ630" s="382"/>
      <x:c r="AR630" s="382"/>
      <x:c r="AS630" s="382"/>
    </x:row>
    <x:row r="631" ht="15">
      <x:c r="G631" s="64" t="s">
        <x:v>391</x:v>
      </x:c>
      <x:c r="H631" s="64" t="s">
        <x:v>114</x:v>
      </x:c>
      <x:c r="I631" s="515" t="n">
        <x:f>+I629</x:f>
        <x:v>3.12</x:v>
      </x:c>
      <x:c r="J631" s="516"/>
      <x:c r="K631" s="516"/>
      <x:c r="L631" s="222"/>
      <x:c r="M631" s="222"/>
      <x:c r="N631" s="222"/>
      <x:c r="O631" s="518">
        <x:v>3</x:v>
      </x:c>
      <x:c r="P631" s="517"/>
      <x:c r="Q631" s="519" t="s">
        <x:v>225</x:v>
      </x:c>
      <x:c r="R631" s="520"/>
      <x:c r="S631" s="521" t="n">
        <x:f>+AF630</x:f>
        <x:v>1</x:v>
      </x:c>
      <x:c r="T631" s="521"/>
      <x:c r="U631" s="521"/>
      <x:c r="V631" s="519" t="s">
        <x:v>114</x:v>
      </x:c>
      <x:c r="W631" s="528"/>
      <x:c r="X631" s="529" t="n">
        <x:f>T629*O631</x:f>
        <x:v>15.201259920000002</x:v>
      </x:c>
      <x:c r="Y631" s="530"/>
      <x:c r="Z631" s="531"/>
      <x:c r="AB631" s="81"/>
      <x:c r="AC631" s="81"/>
      <x:c r="AD631" s="314"/>
      <x:c r="AE631" s="315"/>
      <x:c r="AF631" s="63">
        <x:v>1</x:v>
      </x:c>
    </x:row>
    <x:row r="632" ht="15">
      <x:c r="F632" s="319"/>
      <x:c r="G632" s="319"/>
      <x:c r="H632" s="319"/>
      <x:c r="I632" s="319"/>
      <x:c r="J632" s="319"/>
      <x:c r="X632" s="237" t="str">
        <x:f>IF(I631&lt;=X631,"OK CUMPLE","NO PASA")</x:f>
        <x:v>OK CUMPLE</x:v>
      </x:c>
      <x:c r="AB632" s="81"/>
      <x:c r="AC632" s="81"/>
      <x:c r="AD632" s="63"/>
      <x:c r="AE632" s="315"/>
      <x:c r="AF632" s="316"/>
      <x:c r="AS632" s="317"/>
      <x:c r="AT632" s="317"/>
      <x:c r="AU632" s="317"/>
      <x:c r="AV632" s="318"/>
      <x:c r="AW632" s="318"/>
      <x:c r="AX632" s="169"/>
      <x:c r="AY632" s="169"/>
      <x:c r="AZ632" s="169"/>
      <x:c r="BA632" s="169"/>
      <x:c r="BB632" s="169"/>
      <x:c r="BC632" s="169"/>
      <x:c r="BD632" s="169"/>
      <x:c r="BE632" s="169"/>
      <x:c r="BF632" s="169"/>
      <x:c r="BG632" s="169"/>
      <x:c r="BH632" s="169"/>
      <x:c r="BI632" s="169"/>
      <x:c r="BJ632" s="169"/>
      <x:c r="BK632" s="169"/>
      <x:c r="BL632" s="169"/>
      <x:c r="BM632" s="169"/>
      <x:c r="BN632" s="169"/>
    </x:row>
    <x:row r="633" ht="15">
      <x:c r="X633" s="320" t="str">
        <x:f>IF(X631&gt;I631+1.5,"MUCHO ACERO","")</x:f>
        <x:v>MUCHO ACERO</x:v>
      </x:c>
      <x:c r="AF633" s="316"/>
      <x:c r="AS633" s="317"/>
      <x:c r="AT633" s="317"/>
      <x:c r="AU633" s="317"/>
      <x:c r="AV633" s="318"/>
      <x:c r="AW633" s="318"/>
      <x:c r="AX633" s="169"/>
      <x:c r="AY633" s="169"/>
      <x:c r="AZ633" s="169"/>
      <x:c r="BA633" s="169"/>
      <x:c r="BB633" s="169"/>
      <x:c r="BC633" s="169"/>
      <x:c r="BD633" s="169"/>
      <x:c r="BE633" s="169"/>
      <x:c r="BF633" s="169"/>
      <x:c r="BG633" s="169"/>
      <x:c r="BH633" s="169"/>
      <x:c r="BI633" s="169"/>
      <x:c r="BJ633" s="169"/>
      <x:c r="BK633" s="169"/>
      <x:c r="BL633" s="169"/>
      <x:c r="BM633" s="169"/>
      <x:c r="BN633" s="169"/>
    </x:row>
    <x:row r="634">
      <x:c r="G634" s="64" t="s">
        <x:v>410</x:v>
      </x:c>
      <x:c r="H634" s="64" t="s">
        <x:v>114</x:v>
      </x:c>
      <x:c r="I634" s="523" t="n">
        <x:f>+T629</x:f>
        <x:v>5.06708664</x:v>
      </x:c>
      <x:c r="J634" s="524"/>
      <x:c r="K634" s="524"/>
      <x:c r="L634" s="525" t="s">
        <x:v>211</x:v>
      </x:c>
      <x:c r="M634" s="525"/>
      <x:c r="N634" s="525">
        <x:v>100</x:v>
      </x:c>
      <x:c r="O634" s="525"/>
      <x:c r="P634" s="525"/>
    </x:row>
    <x:row r="635">
      <x:c r="I635" s="526" t="n">
        <x:f>+X631</x:f>
        <x:v>15.201259920000002</x:v>
      </x:c>
      <x:c r="J635" s="514"/>
      <x:c r="K635" s="514"/>
      <x:c r="L635" s="525"/>
      <x:c r="M635" s="525"/>
      <x:c r="N635" s="525"/>
      <x:c r="O635" s="525"/>
      <x:c r="P635" s="525"/>
    </x:row>
    <x:row r="637">
      <x:c r="G637" s="64" t="s">
        <x:v>410</x:v>
      </x:c>
      <x:c r="H637" s="64" t="s">
        <x:v>114</x:v>
      </x:c>
      <x:c r="I637" s="526" t="n">
        <x:f>(I634/I635)*100</x:f>
        <x:v>33.33333333333333</x:v>
      </x:c>
      <x:c r="J637" s="526"/>
      <x:c r="K637" s="526"/>
      <x:c r="L637" s="514" t="s">
        <x:v>116</x:v>
      </x:c>
      <x:c r="M637" s="514"/>
      <x:c r="N637" s="514"/>
      <x:c r="O637" s="514"/>
      <x:c r="S637" s="499">
        <x:v>0.35</x:v>
      </x:c>
      <x:c r="T637" s="500"/>
      <x:c r="U637" s="501"/>
      <x:c r="V637" s="64" t="s">
        <x:v>22</x:v>
      </x:c>
    </x:row>
    <x:row r="638">
      <x:c r="I638" s="223"/>
      <x:c r="J638" s="223"/>
      <x:c r="K638" s="223"/>
      <x:c r="L638" s="150"/>
      <x:c r="M638" s="150"/>
      <x:c r="N638" s="150"/>
      <x:c r="O638" s="150"/>
      <x:c r="S638" s="319"/>
      <x:c r="T638" s="319"/>
      <x:c r="U638" s="319"/>
    </x:row>
    <x:row r="639" ht="25.5">
      <x:c r="B639" s="87"/>
      <x:c r="I639" s="527" t="s">
        <x:v>411</x:v>
      </x:c>
      <x:c r="J639" s="527"/>
      <x:c r="K639" s="527"/>
      <x:c r="L639" s="527" t="n">
        <x:f>+O631</x:f>
        <x:v>3</x:v>
      </x:c>
      <x:c r="M639" s="527"/>
      <x:c r="N639" s="323" t="s">
        <x:v>225</x:v>
      </x:c>
      <x:c r="O639" s="323" t="s">
        <x:v>412</x:v>
      </x:c>
      <x:c r="P639" s="508" t="n">
        <x:f>+AF630</x:f>
        <x:v>1</x:v>
      </x:c>
      <x:c r="Q639" s="509"/>
      <x:c r="R639" s="323" t="s">
        <x:v>413</x:v>
      </x:c>
      <x:c r="S639" s="522" t="n">
        <x:f>+S637</x:f>
        <x:v>0.35</x:v>
      </x:c>
      <x:c r="T639" s="522"/>
      <x:c r="U639" s="324" t="s">
        <x:v>414</x:v>
      </x:c>
      <x:c r="AD639" s="81"/>
      <x:c r="AE639" s="81"/>
    </x:row>
    <x:row r="640" ht="12.75" customHeight="1">
      <x:c r="I640" s="223"/>
      <x:c r="J640" s="223"/>
      <x:c r="K640" s="223"/>
      <x:c r="L640" s="150"/>
      <x:c r="M640" s="150"/>
      <x:c r="N640" s="150"/>
      <x:c r="O640" s="150"/>
      <x:c r="S640" s="319"/>
      <x:c r="T640" s="319"/>
      <x:c r="U640" s="319"/>
      <x:c r="AF640" s="224"/>
    </x:row>
    <x:row r="641">
      <x:c r="B641" s="514">
        <x:v>5.2</x:v>
      </x:c>
      <x:c r="C641" s="514"/>
      <x:c r="D641" s="64" t="s">
        <x:v>422</x:v>
      </x:c>
    </x:row>
    <x:row r="643">
      <x:c r="G643" s="180" t="s">
        <x:v>426</x:v>
      </x:c>
    </x:row>
    <x:row r="644">
      <x:c r="A644" s="92"/>
      <x:c r="B644" s="92"/>
      <x:c r="C644" s="92"/>
      <x:c r="D644" s="92"/>
      <x:c r="E644" s="92"/>
      <x:c r="F644" s="92"/>
      <x:c r="G644" s="92"/>
      <x:c r="H644" s="92"/>
      <x:c r="I644" s="92"/>
      <x:c r="J644" s="92"/>
      <x:c r="K644" s="92"/>
      <x:c r="L644" s="92"/>
      <x:c r="M644" s="92"/>
      <x:c r="N644" s="92"/>
      <x:c r="O644" s="92"/>
      <x:c r="P644" s="92"/>
      <x:c r="Q644" s="92"/>
      <x:c r="R644" s="92"/>
      <x:c r="S644" s="92"/>
      <x:c r="T644" s="92"/>
      <x:c r="U644" s="92"/>
      <x:c r="V644" s="92"/>
      <x:c r="W644" s="92"/>
      <x:c r="X644" s="92"/>
      <x:c r="Y644" s="92"/>
      <x:c r="Z644" s="92"/>
      <x:c r="AA644" s="92"/>
      <x:c r="AB644" s="92"/>
      <x:c r="AC644" s="92"/>
      <x:c r="AD644" s="92"/>
      <x:c r="AE644" s="92"/>
    </x:row>
    <x:row r="645" s="92" customFormat="1">
      <x:c r="E645" s="92" t="s">
        <x:v>419</x:v>
      </x:c>
      <x:c r="G645" s="152" t="s">
        <x:v>114</x:v>
      </x:c>
      <x:c r="H645" s="573" t="n">
        <x:f>+U552</x:f>
        <x:v>0.002</x:v>
      </x:c>
      <x:c r="I645" s="573"/>
      <x:c r="J645" s="573"/>
      <x:c r="K645" s="498" t="s">
        <x:v>119</x:v>
      </x:c>
      <x:c r="L645" s="498"/>
      <x:c r="M645" s="532" t="s">
        <x:v>96</x:v>
      </x:c>
      <x:c r="N645" s="498"/>
      <x:c r="AF645" s="158"/>
      <x:c r="AG645" s="63"/>
      <x:c r="AH645" s="63"/>
      <x:c r="AI645" s="63"/>
      <x:c r="AJ645" s="63"/>
      <x:c r="AK645" s="63"/>
      <x:c r="AL645" s="63"/>
      <x:c r="AM645" s="63"/>
      <x:c r="AN645" s="63"/>
      <x:c r="AO645" s="63"/>
      <x:c r="AP645" s="63"/>
      <x:c r="AQ645" s="63"/>
      <x:c r="AR645" s="63"/>
      <x:c r="AS645" s="158"/>
      <x:c r="AT645" s="158"/>
      <x:c r="AU645" s="158"/>
      <x:c r="AV645" s="158"/>
      <x:c r="AW645" s="158"/>
    </x:row>
    <x:row r="646" s="92" customFormat="1">
      <x:c r="AF646" s="158"/>
      <x:c r="AG646" s="63"/>
      <x:c r="AH646" s="63"/>
      <x:c r="AI646" s="63"/>
      <x:c r="AJ646" s="63"/>
      <x:c r="AK646" s="63"/>
      <x:c r="AL646" s="63"/>
      <x:c r="AM646" s="63"/>
      <x:c r="AN646" s="63"/>
      <x:c r="AO646" s="63"/>
      <x:c r="AP646" s="63"/>
      <x:c r="AQ646" s="63"/>
      <x:c r="AR646" s="63"/>
      <x:c r="AS646" s="158"/>
      <x:c r="AT646" s="158"/>
      <x:c r="AU646" s="158"/>
      <x:c r="AV646" s="158"/>
      <x:c r="AW646" s="158"/>
    </x:row>
    <x:row r="647" s="92" customFormat="1">
      <x:c r="D647" s="92" t="s">
        <x:v>427</x:v>
      </x:c>
      <x:c r="F647" s="92" t="s">
        <x:v>428</x:v>
      </x:c>
      <x:c r="H647" s="182" t="s">
        <x:v>429</x:v>
      </x:c>
      <x:c r="I647" s="182"/>
      <x:c r="J647" s="498" t="n">
        <x:f>+E10</x:f>
        <x:v>0.15</x:v>
      </x:c>
      <x:c r="K647" s="498"/>
      <x:c r="L647" s="92" t="s">
        <x:v>226</x:v>
      </x:c>
      <x:c r="AF647" s="158"/>
      <x:c r="AG647" s="63"/>
      <x:c r="AH647" s="63"/>
      <x:c r="AI647" s="63"/>
      <x:c r="AJ647" s="63"/>
      <x:c r="AK647" s="63"/>
      <x:c r="AL647" s="63"/>
      <x:c r="AM647" s="63"/>
      <x:c r="AN647" s="63"/>
      <x:c r="AO647" s="63"/>
      <x:c r="AP647" s="63"/>
      <x:c r="AQ647" s="63"/>
      <x:c r="AR647" s="63"/>
      <x:c r="AS647" s="158"/>
      <x:c r="AT647" s="158"/>
      <x:c r="AU647" s="158"/>
      <x:c r="AV647" s="158"/>
      <x:c r="AW647" s="158"/>
    </x:row>
    <x:row r="648" s="92" customFormat="1">
      <x:c r="AF648" s="158"/>
      <x:c r="AG648" s="63"/>
      <x:c r="AH648" s="63"/>
      <x:c r="AI648" s="63"/>
      <x:c r="AJ648" s="63"/>
      <x:c r="AK648" s="63"/>
      <x:c r="AL648" s="63"/>
      <x:c r="AM648" s="63"/>
      <x:c r="AN648" s="63"/>
      <x:c r="AO648" s="63"/>
      <x:c r="AP648" s="63"/>
      <x:c r="AQ648" s="63"/>
      <x:c r="AR648" s="63"/>
      <x:c r="AS648" s="158"/>
      <x:c r="AT648" s="158"/>
      <x:c r="AU648" s="158"/>
      <x:c r="AV648" s="158"/>
      <x:c r="AW648" s="158"/>
    </x:row>
    <x:row r="649" s="92" customFormat="1">
      <x:c r="E649" s="92" t="s">
        <x:v>419</x:v>
      </x:c>
      <x:c r="G649" s="151" t="s">
        <x:v>114</x:v>
      </x:c>
      <x:c r="H649" s="573" t="n">
        <x:f>+U552</x:f>
        <x:v>0.002</x:v>
      </x:c>
      <x:c r="I649" s="573"/>
      <x:c r="J649" s="573"/>
      <x:c r="K649" s="498">
        <x:v>100</x:v>
      </x:c>
      <x:c r="L649" s="498"/>
      <x:c r="M649" s="510" t="n">
        <x:f>+J647</x:f>
        <x:v>0.15</x:v>
      </x:c>
      <x:c r="N649" s="510"/>
      <x:c r="O649" s="92" t="s">
        <x:v>114</x:v>
      </x:c>
      <x:c r="P649" s="498" t="n">
        <x:f>H649*K649*M649</x:f>
        <x:v>0.03</x:v>
      </x:c>
      <x:c r="Q649" s="498"/>
      <x:c r="AF649" s="158"/>
      <x:c r="AG649" s="63"/>
      <x:c r="AH649" s="63" t="s">
        <x:v>421</x:v>
      </x:c>
      <x:c r="AI649" s="63">
        <x:v>1</x:v>
      </x:c>
      <x:c r="AJ649" s="63"/>
      <x:c r="AK649" s="63"/>
      <x:c r="AL649" s="63"/>
      <x:c r="AM649" s="63"/>
      <x:c r="AN649" s="63"/>
      <x:c r="AO649" s="63"/>
      <x:c r="AP649" s="63"/>
      <x:c r="AQ649" s="63"/>
      <x:c r="AR649" s="63"/>
      <x:c r="AS649" s="158"/>
      <x:c r="AT649" s="158"/>
      <x:c r="AU649" s="158"/>
      <x:c r="AV649" s="158"/>
      <x:c r="AW649" s="158"/>
    </x:row>
    <x:row r="650" s="92" customFormat="1" ht="15">
      <x:c r="AF650" s="381"/>
      <x:c r="AG650" s="382"/>
      <x:c r="AH650" s="382" t="s">
        <x:v>382</x:v>
      </x:c>
      <x:c r="AI650" s="382">
        <x:v>2</x:v>
      </x:c>
      <x:c r="AJ650" s="326"/>
      <x:c r="AK650" s="317"/>
      <x:c r="AL650" s="318"/>
      <x:c r="AM650" s="317"/>
      <x:c r="AN650" s="317"/>
      <x:c r="AO650" s="317"/>
      <x:c r="AP650" s="317"/>
      <x:c r="AQ650" s="317"/>
      <x:c r="AR650" s="317"/>
      <x:c r="AS650" s="158"/>
      <x:c r="AT650" s="158"/>
      <x:c r="AU650" s="158"/>
      <x:c r="AV650" s="158"/>
      <x:c r="AW650" s="158"/>
    </x:row>
    <x:row r="651" s="92" customFormat="1" ht="15">
      <x:c r="E651" s="92" t="s">
        <x:v>417</x:v>
      </x:c>
      <x:c r="G651" s="151" t="s">
        <x:v>114</x:v>
      </x:c>
      <x:c r="H651" s="532" t="n">
        <x:f>+P649*100</x:f>
        <x:v>3</x:v>
      </x:c>
      <x:c r="I651" s="532"/>
      <x:c r="J651" s="532"/>
      <x:c r="K651" s="92" t="s">
        <x:v>408</x:v>
      </x:c>
      <x:c r="AF651" s="381"/>
      <x:c r="AG651" s="382"/>
      <x:c r="AH651" s="382" t="s">
        <x:v>423</x:v>
      </x:c>
      <x:c r="AI651" s="382">
        <x:v>3</x:v>
      </x:c>
      <x:c r="AJ651" s="317"/>
      <x:c r="AK651" s="317"/>
      <x:c r="AL651" s="318"/>
      <x:c r="AM651" s="317"/>
      <x:c r="AN651" s="317"/>
      <x:c r="AO651" s="317"/>
      <x:c r="AP651" s="317"/>
      <x:c r="AQ651" s="317"/>
      <x:c r="AR651" s="317"/>
      <x:c r="AS651" s="158"/>
      <x:c r="AT651" s="158"/>
      <x:c r="AU651" s="158"/>
      <x:c r="AV651" s="158"/>
      <x:c r="AW651" s="158"/>
    </x:row>
    <x:row r="652" s="92" customFormat="1">
      <x:c r="AF652" s="381"/>
      <x:c r="AG652" s="382"/>
      <x:c r="AH652" s="382" t="s">
        <x:v>424</x:v>
      </x:c>
      <x:c r="AI652" s="382">
        <x:v>4</x:v>
      </x:c>
      <x:c r="AJ652" s="63"/>
      <x:c r="AK652" s="63"/>
      <x:c r="AL652" s="63"/>
      <x:c r="AM652" s="63"/>
      <x:c r="AN652" s="63"/>
      <x:c r="AO652" s="63"/>
      <x:c r="AP652" s="63"/>
      <x:c r="AQ652" s="63"/>
      <x:c r="AR652" s="63"/>
      <x:c r="AS652" s="158"/>
      <x:c r="AT652" s="158"/>
      <x:c r="AU652" s="158"/>
      <x:c r="AV652" s="158"/>
      <x:c r="AW652" s="158"/>
    </x:row>
    <x:row r="653" s="92" customFormat="1">
      <x:c r="F653" s="92" t="s">
        <x:v>306</x:v>
      </x:c>
      <x:c r="G653" s="92" t="s">
        <x:v>390</x:v>
      </x:c>
      <x:c r="AF653" s="381"/>
      <x:c r="AG653" s="382">
        <x:v>1</x:v>
      </x:c>
      <x:c r="AH653" s="389">
        <x:v>0.5</x:v>
      </x:c>
      <x:c r="AI653" s="382"/>
      <x:c r="AJ653" s="63"/>
      <x:c r="AK653" s="63"/>
      <x:c r="AL653" s="63"/>
      <x:c r="AM653" s="63"/>
      <x:c r="AN653" s="63"/>
      <x:c r="AO653" s="63"/>
      <x:c r="AP653" s="63"/>
      <x:c r="AQ653" s="63"/>
      <x:c r="AR653" s="63"/>
      <x:c r="AS653" s="158"/>
      <x:c r="AT653" s="158"/>
      <x:c r="AU653" s="158"/>
      <x:c r="AV653" s="158"/>
      <x:c r="AW653" s="158"/>
    </x:row>
    <x:row r="654" s="92" customFormat="1">
      <x:c r="G654" s="186">
        <x:v>1</x:v>
      </x:c>
      <x:c r="H654" s="430" t="s">
        <x:v>430</x:v>
      </x:c>
      <x:c r="I654" s="430"/>
      <x:c r="J654" s="498" t="s">
        <x:v>114</x:v>
      </x:c>
      <x:c r="K654" s="498"/>
      <x:c r="L654" s="175">
        <x:v>1</x:v>
      </x:c>
      <x:c r="M654" s="571" t="n">
        <x:f>+H651</x:f>
        <x:v>3</x:v>
      </x:c>
      <x:c r="N654" s="430"/>
      <x:c r="O654" s="430" t="s">
        <x:v>114</x:v>
      </x:c>
      <x:c r="P654" s="430"/>
      <x:c r="Q654" s="571" t="n">
        <x:f>L654/L655*M654</x:f>
        <x:v>1</x:v>
      </x:c>
      <x:c r="R654" s="571"/>
      <x:c r="S654" s="571"/>
      <x:c r="T654" s="430" t="s">
        <x:v>431</x:v>
      </x:c>
      <x:c r="U654" s="430"/>
      <x:c r="AF654" s="381"/>
      <x:c r="AG654" s="382">
        <x:v>2</x:v>
      </x:c>
      <x:c r="AH654" s="389">
        <x:v>0.625</x:v>
      </x:c>
      <x:c r="AI654" s="382"/>
      <x:c r="AJ654" s="63"/>
      <x:c r="AK654" s="63"/>
      <x:c r="AL654" s="63"/>
      <x:c r="AM654" s="63"/>
      <x:c r="AN654" s="63"/>
      <x:c r="AO654" s="63"/>
      <x:c r="AP654" s="63"/>
      <x:c r="AQ654" s="63"/>
      <x:c r="AR654" s="63"/>
      <x:c r="AS654" s="158"/>
      <x:c r="AT654" s="158"/>
      <x:c r="AU654" s="158"/>
      <x:c r="AV654" s="158"/>
      <x:c r="AW654" s="158"/>
    </x:row>
    <x:row r="655" s="92" customFormat="1">
      <x:c r="G655" s="92">
        <x:v>3</x:v>
      </x:c>
      <x:c r="H655" s="430"/>
      <x:c r="I655" s="430"/>
      <x:c r="L655" s="151">
        <x:v>3</x:v>
      </x:c>
      <x:c r="M655" s="430"/>
      <x:c r="N655" s="430"/>
      <x:c r="O655" s="430"/>
      <x:c r="P655" s="430"/>
      <x:c r="Q655" s="571"/>
      <x:c r="R655" s="571"/>
      <x:c r="S655" s="571"/>
      <x:c r="T655" s="430"/>
      <x:c r="U655" s="430"/>
      <x:c r="AF655" s="381"/>
      <x:c r="AG655" s="382">
        <x:v>3</x:v>
      </x:c>
      <x:c r="AH655" s="389">
        <x:v>0.75</x:v>
      </x:c>
      <x:c r="AI655" s="382"/>
      <x:c r="AJ655" s="63"/>
      <x:c r="AK655" s="63"/>
      <x:c r="AL655" s="63"/>
      <x:c r="AM655" s="63"/>
      <x:c r="AN655" s="63"/>
      <x:c r="AO655" s="63"/>
      <x:c r="AP655" s="63"/>
      <x:c r="AQ655" s="63"/>
      <x:c r="AR655" s="63"/>
      <x:c r="AS655" s="158"/>
      <x:c r="AT655" s="158"/>
      <x:c r="AU655" s="158"/>
      <x:c r="AV655" s="158"/>
      <x:c r="AW655" s="158"/>
    </x:row>
    <x:row r="656" s="92" customFormat="1">
      <x:c r="AF656" s="381"/>
      <x:c r="AG656" s="382">
        <x:v>4</x:v>
      </x:c>
      <x:c r="AH656" s="390">
        <x:v>1</x:v>
      </x:c>
      <x:c r="AI656" s="382"/>
      <x:c r="AJ656" s="63"/>
      <x:c r="AK656" s="63"/>
      <x:c r="AL656" s="63"/>
      <x:c r="AM656" s="63"/>
      <x:c r="AN656" s="63"/>
      <x:c r="AO656" s="63"/>
      <x:c r="AP656" s="63"/>
      <x:c r="AQ656" s="63"/>
      <x:c r="AR656" s="63"/>
      <x:c r="AS656" s="158"/>
      <x:c r="AT656" s="158"/>
      <x:c r="AU656" s="158"/>
      <x:c r="AV656" s="158"/>
      <x:c r="AW656" s="158"/>
    </x:row>
    <x:row r="657" s="92" customFormat="1">
      <x:c r="A657" s="64"/>
      <x:c r="B657" s="64"/>
      <x:c r="C657" s="64"/>
      <x:c r="D657" s="64"/>
      <x:c r="E657" s="64"/>
      <x:c r="F657" s="64"/>
      <x:c r="G657" s="64" t="s">
        <x:v>391</x:v>
      </x:c>
      <x:c r="H657" s="64" t="s">
        <x:v>114</x:v>
      </x:c>
      <x:c r="I657" s="526" t="n">
        <x:f>+Q654</x:f>
        <x:v>1</x:v>
      </x:c>
      <x:c r="J657" s="514"/>
      <x:c r="K657" s="514"/>
      <x:c r="L657" s="64" t="s">
        <x:v>408</x:v>
      </x:c>
      <x:c r="M657" s="64"/>
      <x:c r="N657" s="64"/>
      <x:c r="O657" s="64"/>
      <x:c r="P657" s="64"/>
      <x:c r="Q657" s="64"/>
      <x:c r="R657" s="64"/>
      <x:c r="S657" s="64"/>
      <x:c r="T657" s="579" t="n">
        <x:f>3.1416*(T658/2)^2</x:f>
        <x:v>5.06708664</x:v>
      </x:c>
      <x:c r="U657" s="579"/>
      <x:c r="V657" s="579"/>
      <x:c r="W657" s="382"/>
      <x:c r="X657" s="382"/>
      <x:c r="Y657" s="382"/>
      <x:c r="Z657" s="64"/>
      <x:c r="AA657" s="64"/>
      <x:c r="AB657" s="64"/>
      <x:c r="AC657" s="64"/>
      <x:c r="AD657" s="64"/>
      <x:c r="AE657" s="64"/>
      <x:c r="AF657" s="381"/>
      <x:c r="AG657" s="382"/>
      <x:c r="AH657" s="390"/>
      <x:c r="AI657" s="382"/>
      <x:c r="AJ657" s="63"/>
      <x:c r="AK657" s="63"/>
      <x:c r="AL657" s="63"/>
      <x:c r="AM657" s="63"/>
      <x:c r="AN657" s="63"/>
      <x:c r="AO657" s="63"/>
      <x:c r="AP657" s="63"/>
      <x:c r="AQ657" s="63"/>
      <x:c r="AR657" s="63"/>
      <x:c r="AS657" s="158"/>
      <x:c r="AT657" s="158"/>
      <x:c r="AU657" s="158"/>
      <x:c r="AV657" s="158"/>
      <x:c r="AW657" s="158"/>
    </x:row>
    <x:row r="658">
      <x:c r="T658" s="577" t="n">
        <x:f>AF658*2.54</x:f>
        <x:v>2.54</x:v>
      </x:c>
      <x:c r="U658" s="577"/>
      <x:c r="V658" s="382"/>
      <x:c r="W658" s="382"/>
      <x:c r="X658" s="578"/>
      <x:c r="Y658" s="578"/>
      <x:c r="AF658" s="382" t="n">
        <x:f>LOOKUP(AF659,AG681:AH685)</x:f>
        <x:v>1</x:v>
      </x:c>
      <x:c r="AG658" s="382"/>
      <x:c r="AH658" s="382"/>
      <x:c r="AI658" s="382"/>
    </x:row>
    <x:row r="659" ht="15">
      <x:c r="G659" s="64" t="s">
        <x:v>391</x:v>
      </x:c>
      <x:c r="H659" s="64" t="s">
        <x:v>114</x:v>
      </x:c>
      <x:c r="I659" s="515" t="n">
        <x:f>MAX(H651:I657)</x:f>
        <x:v>3</x:v>
      </x:c>
      <x:c r="J659" s="516"/>
      <x:c r="K659" s="517"/>
      <x:c r="L659" s="222"/>
      <x:c r="M659" s="222"/>
      <x:c r="N659" s="222"/>
      <x:c r="O659" s="518">
        <x:v>5</x:v>
      </x:c>
      <x:c r="P659" s="517"/>
      <x:c r="Q659" s="519" t="s">
        <x:v>225</x:v>
      </x:c>
      <x:c r="R659" s="520"/>
      <x:c r="S659" s="521" t="n">
        <x:f>+AF658</x:f>
        <x:v>1</x:v>
      </x:c>
      <x:c r="T659" s="521"/>
      <x:c r="U659" s="521"/>
      <x:c r="V659" s="519" t="s">
        <x:v>114</x:v>
      </x:c>
      <x:c r="W659" s="528"/>
      <x:c r="X659" s="529" t="n">
        <x:f>T657*O659</x:f>
        <x:v>25.3354332</x:v>
      </x:c>
      <x:c r="Y659" s="530"/>
      <x:c r="Z659" s="531"/>
      <x:c r="AB659" s="81"/>
      <x:c r="AC659" s="81"/>
      <x:c r="AD659" s="314"/>
      <x:c r="AE659" s="315"/>
      <x:c r="AF659" s="382">
        <x:v>1</x:v>
      </x:c>
      <x:c r="AG659" s="382"/>
      <x:c r="AH659" s="390"/>
      <x:c r="AI659" s="382"/>
    </x:row>
    <x:row r="660" ht="15">
      <x:c r="F660" s="319"/>
      <x:c r="G660" s="319"/>
      <x:c r="H660" s="319"/>
      <x:c r="I660" s="319"/>
      <x:c r="J660" s="319"/>
      <x:c r="X660" s="237" t="str">
        <x:f>IF(I659&lt;=X659,"OK CMPLE","NO PASA")</x:f>
        <x:v>OK CMPLE</x:v>
      </x:c>
      <x:c r="AB660" s="81"/>
      <x:c r="AC660" s="81"/>
      <x:c r="AD660" s="63"/>
      <x:c r="AE660" s="315"/>
      <x:c r="AF660" s="384"/>
      <x:c r="AG660" s="382"/>
      <x:c r="AH660" s="382"/>
      <x:c r="AI660" s="382"/>
      <x:c r="AS660" s="317"/>
      <x:c r="AT660" s="317"/>
      <x:c r="AU660" s="317"/>
      <x:c r="AV660" s="318"/>
      <x:c r="AW660" s="318"/>
      <x:c r="AX660" s="169"/>
      <x:c r="AY660" s="169"/>
      <x:c r="AZ660" s="169"/>
      <x:c r="BA660" s="169"/>
      <x:c r="BB660" s="169"/>
      <x:c r="BC660" s="169"/>
      <x:c r="BD660" s="169"/>
      <x:c r="BE660" s="169"/>
      <x:c r="BF660" s="169"/>
      <x:c r="BG660" s="169"/>
      <x:c r="BH660" s="169"/>
      <x:c r="BI660" s="169"/>
      <x:c r="BJ660" s="169"/>
      <x:c r="BK660" s="169"/>
      <x:c r="BL660" s="169"/>
      <x:c r="BM660" s="169"/>
      <x:c r="BN660" s="169"/>
    </x:row>
    <x:row r="661" ht="15">
      <x:c r="X661" s="328" t="str">
        <x:f>IF(X659&gt;I659+1.5,"MUCHO ACERO","")</x:f>
        <x:v>MUCHO ACERO</x:v>
      </x:c>
      <x:c r="AF661" s="384"/>
      <x:c r="AG661" s="382"/>
      <x:c r="AH661" s="382"/>
      <x:c r="AI661" s="382"/>
      <x:c r="AS661" s="317"/>
      <x:c r="AT661" s="317"/>
      <x:c r="AU661" s="317"/>
      <x:c r="AV661" s="318"/>
      <x:c r="AW661" s="318"/>
      <x:c r="AX661" s="169"/>
      <x:c r="AY661" s="169"/>
      <x:c r="AZ661" s="169"/>
      <x:c r="BA661" s="169"/>
      <x:c r="BB661" s="169"/>
      <x:c r="BC661" s="169"/>
      <x:c r="BD661" s="169"/>
      <x:c r="BE661" s="169"/>
      <x:c r="BF661" s="169"/>
      <x:c r="BG661" s="169"/>
      <x:c r="BH661" s="169"/>
      <x:c r="BI661" s="169"/>
      <x:c r="BJ661" s="169"/>
      <x:c r="BK661" s="169"/>
      <x:c r="BL661" s="169"/>
      <x:c r="BM661" s="169"/>
      <x:c r="BN661" s="169"/>
    </x:row>
    <x:row r="662" ht="9" customHeight="1">
      <x:c r="G662" s="64" t="s">
        <x:v>410</x:v>
      </x:c>
      <x:c r="H662" s="64" t="s">
        <x:v>114</x:v>
      </x:c>
      <x:c r="I662" s="523" t="n">
        <x:f>+T657</x:f>
        <x:v>5.06708664</x:v>
      </x:c>
      <x:c r="J662" s="524"/>
      <x:c r="K662" s="524"/>
      <x:c r="L662" s="525" t="s">
        <x:v>211</x:v>
      </x:c>
      <x:c r="M662" s="525"/>
      <x:c r="N662" s="525">
        <x:v>100</x:v>
      </x:c>
      <x:c r="O662" s="525"/>
      <x:c r="P662" s="525"/>
      <x:c r="AF662" s="382"/>
      <x:c r="AG662" s="382"/>
      <x:c r="AH662" s="382"/>
      <x:c r="AI662" s="382"/>
    </x:row>
    <x:row r="663">
      <x:c r="I663" s="526" t="n">
        <x:f>+X659</x:f>
        <x:v>25.3354332</x:v>
      </x:c>
      <x:c r="J663" s="514"/>
      <x:c r="K663" s="514"/>
      <x:c r="L663" s="525"/>
      <x:c r="M663" s="525"/>
      <x:c r="N663" s="525"/>
      <x:c r="O663" s="525"/>
      <x:c r="P663" s="525"/>
      <x:c r="AF663" s="382"/>
      <x:c r="AG663" s="381"/>
      <x:c r="AH663" s="381"/>
      <x:c r="AI663" s="381"/>
      <x:c r="AJ663" s="158"/>
      <x:c r="AK663" s="158"/>
      <x:c r="AL663" s="158"/>
      <x:c r="AM663" s="158"/>
      <x:c r="AN663" s="158"/>
      <x:c r="AO663" s="158"/>
      <x:c r="AP663" s="158"/>
      <x:c r="AQ663" s="158"/>
      <x:c r="AR663" s="158"/>
    </x:row>
    <x:row r="664">
      <x:c r="AF664" s="382"/>
      <x:c r="AG664" s="381"/>
      <x:c r="AH664" s="381"/>
      <x:c r="AI664" s="381"/>
      <x:c r="AJ664" s="158"/>
      <x:c r="AK664" s="158"/>
      <x:c r="AL664" s="158"/>
      <x:c r="AM664" s="158"/>
      <x:c r="AN664" s="158"/>
      <x:c r="AO664" s="158"/>
      <x:c r="AP664" s="158"/>
      <x:c r="AQ664" s="158"/>
      <x:c r="AR664" s="158"/>
    </x:row>
    <x:row r="665">
      <x:c r="G665" s="64" t="s">
        <x:v>410</x:v>
      </x:c>
      <x:c r="H665" s="64" t="s">
        <x:v>114</x:v>
      </x:c>
      <x:c r="I665" s="526" t="n">
        <x:f>(I662/I663)*100</x:f>
        <x:v>20</x:v>
      </x:c>
      <x:c r="J665" s="526"/>
      <x:c r="K665" s="526"/>
      <x:c r="L665" s="514" t="s">
        <x:v>116</x:v>
      </x:c>
      <x:c r="M665" s="514"/>
      <x:c r="N665" s="514"/>
      <x:c r="O665" s="514"/>
      <x:c r="S665" s="499">
        <x:v>0.2</x:v>
      </x:c>
      <x:c r="T665" s="500"/>
      <x:c r="U665" s="501"/>
      <x:c r="V665" s="64" t="s">
        <x:v>22</x:v>
      </x:c>
      <x:c r="AF665" s="382"/>
      <x:c r="AG665" s="381"/>
      <x:c r="AH665" s="381"/>
      <x:c r="AI665" s="381"/>
      <x:c r="AJ665" s="158"/>
      <x:c r="AK665" s="158"/>
      <x:c r="AL665" s="158"/>
      <x:c r="AM665" s="158"/>
      <x:c r="AN665" s="158"/>
      <x:c r="AO665" s="158"/>
      <x:c r="AP665" s="158"/>
      <x:c r="AQ665" s="158"/>
      <x:c r="AR665" s="158"/>
    </x:row>
    <x:row r="666">
      <x:c r="A666" s="92"/>
      <x:c r="B666" s="92"/>
      <x:c r="C666" s="92"/>
      <x:c r="D666" s="92"/>
      <x:c r="E666" s="92"/>
      <x:c r="F666" s="92"/>
      <x:c r="G666" s="92"/>
      <x:c r="H666" s="92"/>
      <x:c r="I666" s="92"/>
      <x:c r="J666" s="92"/>
      <x:c r="K666" s="92"/>
      <x:c r="L666" s="92"/>
      <x:c r="M666" s="92"/>
      <x:c r="N666" s="92"/>
      <x:c r="O666" s="92"/>
      <x:c r="P666" s="92"/>
      <x:c r="Q666" s="92"/>
      <x:c r="R666" s="92"/>
      <x:c r="S666" s="92"/>
      <x:c r="T666" s="92"/>
      <x:c r="U666" s="92"/>
      <x:c r="V666" s="92"/>
      <x:c r="W666" s="92"/>
      <x:c r="X666" s="92"/>
      <x:c r="Y666" s="92"/>
      <x:c r="Z666" s="92"/>
      <x:c r="AA666" s="92"/>
      <x:c r="AB666" s="92"/>
      <x:c r="AC666" s="92"/>
      <x:c r="AD666" s="92"/>
      <x:c r="AE666" s="92"/>
      <x:c r="AF666" s="382"/>
      <x:c r="AG666" s="381"/>
      <x:c r="AH666" s="381"/>
      <x:c r="AI666" s="381"/>
      <x:c r="AJ666" s="158"/>
      <x:c r="AK666" s="158"/>
      <x:c r="AL666" s="158"/>
      <x:c r="AM666" s="158"/>
      <x:c r="AN666" s="158"/>
      <x:c r="AO666" s="158"/>
      <x:c r="AP666" s="158"/>
      <x:c r="AQ666" s="158"/>
      <x:c r="AR666" s="158"/>
    </x:row>
    <x:row r="667" s="92" customFormat="1" ht="25.5">
      <x:c r="A667" s="64"/>
      <x:c r="B667" s="87"/>
      <x:c r="C667" s="64"/>
      <x:c r="D667" s="64"/>
      <x:c r="E667" s="64"/>
      <x:c r="F667" s="64"/>
      <x:c r="G667" s="64"/>
      <x:c r="H667" s="64"/>
      <x:c r="I667" s="527" t="s">
        <x:v>411</x:v>
      </x:c>
      <x:c r="J667" s="527"/>
      <x:c r="K667" s="527"/>
      <x:c r="L667" s="527" t="n">
        <x:f>+O659</x:f>
        <x:v>5</x:v>
      </x:c>
      <x:c r="M667" s="527"/>
      <x:c r="N667" s="323" t="s">
        <x:v>225</x:v>
      </x:c>
      <x:c r="O667" s="323" t="s">
        <x:v>412</x:v>
      </x:c>
      <x:c r="P667" s="508" t="n">
        <x:f>+AF658</x:f>
        <x:v>1</x:v>
      </x:c>
      <x:c r="Q667" s="509"/>
      <x:c r="R667" s="323" t="s">
        <x:v>413</x:v>
      </x:c>
      <x:c r="S667" s="522" t="n">
        <x:f>+S665</x:f>
        <x:v>0.2</x:v>
      </x:c>
      <x:c r="T667" s="522"/>
      <x:c r="U667" s="324" t="s">
        <x:v>414</x:v>
      </x:c>
      <x:c r="V667" s="64"/>
      <x:c r="W667" s="64"/>
      <x:c r="X667" s="64"/>
      <x:c r="Y667" s="64"/>
      <x:c r="Z667" s="64"/>
      <x:c r="AA667" s="64"/>
      <x:c r="AB667" s="64"/>
      <x:c r="AC667" s="64"/>
      <x:c r="AD667" s="81"/>
      <x:c r="AE667" s="81"/>
      <x:c r="AF667" s="381"/>
      <x:c r="AG667" s="381"/>
      <x:c r="AH667" s="381"/>
      <x:c r="AI667" s="381"/>
      <x:c r="AJ667" s="158"/>
      <x:c r="AK667" s="158"/>
      <x:c r="AL667" s="158"/>
      <x:c r="AM667" s="158"/>
      <x:c r="AN667" s="158"/>
      <x:c r="AO667" s="158"/>
      <x:c r="AP667" s="158"/>
      <x:c r="AQ667" s="158"/>
      <x:c r="AR667" s="158"/>
      <x:c r="AS667" s="158"/>
      <x:c r="AT667" s="158"/>
      <x:c r="AU667" s="158"/>
      <x:c r="AV667" s="158"/>
      <x:c r="AW667" s="158"/>
    </x:row>
    <x:row r="668" ht="12.75" customHeight="1">
      <x:c r="A668" s="92"/>
      <x:c r="B668" s="92"/>
      <x:c r="C668" s="92"/>
      <x:c r="D668" s="92"/>
      <x:c r="E668" s="92"/>
      <x:c r="F668" s="92"/>
      <x:c r="G668" s="92"/>
      <x:c r="H668" s="92"/>
      <x:c r="I668" s="92"/>
      <x:c r="J668" s="92"/>
      <x:c r="K668" s="92"/>
      <x:c r="L668" s="92"/>
      <x:c r="M668" s="92"/>
      <x:c r="N668" s="92"/>
      <x:c r="O668" s="92"/>
      <x:c r="P668" s="92"/>
      <x:c r="Q668" s="92"/>
      <x:c r="R668" s="92"/>
      <x:c r="S668" s="92"/>
      <x:c r="T668" s="92"/>
      <x:c r="U668" s="92"/>
      <x:c r="V668" s="92"/>
      <x:c r="W668" s="92"/>
      <x:c r="X668" s="92"/>
      <x:c r="Y668" s="92"/>
      <x:c r="Z668" s="92"/>
      <x:c r="AA668" s="92"/>
      <x:c r="AB668" s="92"/>
      <x:c r="AC668" s="92"/>
      <x:c r="AD668" s="92"/>
      <x:c r="AE668" s="92"/>
      <x:c r="AF668" s="386"/>
      <x:c r="AG668" s="381"/>
      <x:c r="AH668" s="381"/>
      <x:c r="AI668" s="381"/>
      <x:c r="AJ668" s="158"/>
      <x:c r="AK668" s="158"/>
      <x:c r="AL668" s="158"/>
      <x:c r="AM668" s="158"/>
      <x:c r="AN668" s="158"/>
      <x:c r="AO668" s="158"/>
      <x:c r="AP668" s="158"/>
      <x:c r="AQ668" s="158"/>
      <x:c r="AR668" s="158"/>
    </x:row>
    <x:row r="669" s="92" customFormat="1" ht="12">
      <x:c r="F669" s="92" t="s">
        <x:v>323</x:v>
      </x:c>
      <x:c r="G669" s="92" t="s">
        <x:v>432</x:v>
      </x:c>
      <x:c r="AF669" s="381"/>
      <x:c r="AG669" s="381"/>
      <x:c r="AH669" s="381"/>
      <x:c r="AI669" s="381"/>
      <x:c r="AJ669" s="158"/>
      <x:c r="AK669" s="158"/>
      <x:c r="AL669" s="158"/>
      <x:c r="AM669" s="158"/>
      <x:c r="AN669" s="158"/>
      <x:c r="AO669" s="158"/>
      <x:c r="AP669" s="158"/>
      <x:c r="AQ669" s="158"/>
      <x:c r="AR669" s="158"/>
      <x:c r="AS669" s="158"/>
      <x:c r="AT669" s="158"/>
      <x:c r="AU669" s="158"/>
      <x:c r="AV669" s="158"/>
      <x:c r="AW669" s="158"/>
    </x:row>
    <x:row r="670" s="92" customFormat="1" ht="12">
      <x:c r="G670" s="186">
        <x:v>2</x:v>
      </x:c>
      <x:c r="H670" s="430" t="s">
        <x:v>430</x:v>
      </x:c>
      <x:c r="I670" s="430"/>
      <x:c r="J670" s="498" t="s">
        <x:v>114</x:v>
      </x:c>
      <x:c r="K670" s="498"/>
      <x:c r="L670" s="175">
        <x:v>2</x:v>
      </x:c>
      <x:c r="M670" s="576" t="n">
        <x:f>+H651</x:f>
        <x:v>3</x:v>
      </x:c>
      <x:c r="N670" s="576"/>
      <x:c r="O670" s="430" t="s">
        <x:v>114</x:v>
      </x:c>
      <x:c r="P670" s="430"/>
      <x:c r="Q670" s="571" t="n">
        <x:f>L670/L671*M670</x:f>
        <x:v>2</x:v>
      </x:c>
      <x:c r="R670" s="571"/>
      <x:c r="S670" s="571"/>
      <x:c r="T670" s="430" t="s">
        <x:v>431</x:v>
      </x:c>
      <x:c r="U670" s="430"/>
      <x:c r="V670" s="430"/>
      <x:c r="AF670" s="381"/>
      <x:c r="AG670" s="381"/>
      <x:c r="AH670" s="381"/>
      <x:c r="AI670" s="381"/>
      <x:c r="AJ670" s="158"/>
      <x:c r="AK670" s="158"/>
      <x:c r="AL670" s="158"/>
      <x:c r="AM670" s="158"/>
      <x:c r="AN670" s="158"/>
      <x:c r="AO670" s="158"/>
      <x:c r="AP670" s="158"/>
      <x:c r="AQ670" s="158"/>
      <x:c r="AR670" s="158"/>
      <x:c r="AS670" s="158"/>
      <x:c r="AT670" s="158"/>
      <x:c r="AU670" s="158"/>
      <x:c r="AV670" s="158"/>
      <x:c r="AW670" s="158"/>
    </x:row>
    <x:row r="671" s="92" customFormat="1" ht="12" customHeight="1">
      <x:c r="G671" s="92">
        <x:v>3</x:v>
      </x:c>
      <x:c r="H671" s="430"/>
      <x:c r="I671" s="430"/>
      <x:c r="L671" s="151">
        <x:v>3</x:v>
      </x:c>
      <x:c r="M671" s="576"/>
      <x:c r="N671" s="576"/>
      <x:c r="O671" s="430"/>
      <x:c r="P671" s="430"/>
      <x:c r="Q671" s="571"/>
      <x:c r="R671" s="571"/>
      <x:c r="S671" s="571"/>
      <x:c r="T671" s="430"/>
      <x:c r="U671" s="430"/>
      <x:c r="V671" s="430"/>
      <x:c r="AF671" s="381"/>
      <x:c r="AG671" s="381"/>
      <x:c r="AH671" s="381"/>
      <x:c r="AI671" s="381"/>
      <x:c r="AJ671" s="158"/>
      <x:c r="AK671" s="158"/>
      <x:c r="AL671" s="158"/>
      <x:c r="AM671" s="158"/>
      <x:c r="AN671" s="158"/>
      <x:c r="AO671" s="158"/>
      <x:c r="AP671" s="158"/>
      <x:c r="AQ671" s="158"/>
      <x:c r="AR671" s="158"/>
      <x:c r="AS671" s="158"/>
      <x:c r="AT671" s="158"/>
      <x:c r="AU671" s="158"/>
      <x:c r="AV671" s="158"/>
      <x:c r="AW671" s="158"/>
    </x:row>
    <x:row r="672" s="92" customFormat="1" ht="12">
      <x:c r="AF672" s="381"/>
      <x:c r="AG672" s="381"/>
      <x:c r="AH672" s="381"/>
      <x:c r="AI672" s="381"/>
      <x:c r="AJ672" s="158"/>
      <x:c r="AK672" s="158"/>
      <x:c r="AL672" s="158"/>
      <x:c r="AM672" s="158"/>
      <x:c r="AN672" s="158"/>
      <x:c r="AO672" s="158"/>
      <x:c r="AP672" s="158"/>
      <x:c r="AQ672" s="158"/>
      <x:c r="AR672" s="158"/>
      <x:c r="AS672" s="158"/>
      <x:c r="AT672" s="158"/>
      <x:c r="AU672" s="158"/>
      <x:c r="AV672" s="158"/>
      <x:c r="AW672" s="158"/>
    </x:row>
    <x:row r="673" s="92" customFormat="1">
      <x:c r="A673" s="64"/>
      <x:c r="B673" s="64"/>
      <x:c r="C673" s="64"/>
      <x:c r="D673" s="64"/>
      <x:c r="E673" s="64"/>
      <x:c r="F673" s="64"/>
      <x:c r="G673" s="64" t="s">
        <x:v>391</x:v>
      </x:c>
      <x:c r="H673" s="64" t="s">
        <x:v>114</x:v>
      </x:c>
      <x:c r="I673" s="526" t="n">
        <x:f>+Q670</x:f>
        <x:v>2</x:v>
      </x:c>
      <x:c r="J673" s="514"/>
      <x:c r="K673" s="514"/>
      <x:c r="L673" s="64" t="s">
        <x:v>408</x:v>
      </x:c>
      <x:c r="M673" s="64"/>
      <x:c r="N673" s="64"/>
      <x:c r="O673" s="64"/>
      <x:c r="P673" s="64"/>
      <x:c r="Q673" s="64"/>
      <x:c r="R673" s="64"/>
      <x:c r="S673" s="64"/>
      <x:c r="T673" s="533" t="n">
        <x:f>3.1416*(T674/2)^2</x:f>
        <x:v>5.06708664</x:v>
      </x:c>
      <x:c r="U673" s="533"/>
      <x:c r="V673" s="533"/>
      <x:c r="W673" s="64"/>
      <x:c r="X673" s="64"/>
      <x:c r="Y673" s="64"/>
      <x:c r="Z673" s="64"/>
      <x:c r="AA673" s="64"/>
      <x:c r="AB673" s="64"/>
      <x:c r="AC673" s="64"/>
      <x:c r="AD673" s="64"/>
      <x:c r="AE673" s="64"/>
      <x:c r="AF673" s="381"/>
      <x:c r="AG673" s="381"/>
      <x:c r="AH673" s="381"/>
      <x:c r="AI673" s="381"/>
      <x:c r="AJ673" s="158"/>
      <x:c r="AK673" s="158"/>
      <x:c r="AL673" s="158"/>
      <x:c r="AM673" s="158"/>
      <x:c r="AN673" s="158"/>
      <x:c r="AO673" s="158"/>
      <x:c r="AP673" s="158"/>
      <x:c r="AQ673" s="158"/>
      <x:c r="AR673" s="158"/>
      <x:c r="AS673" s="158"/>
      <x:c r="AT673" s="158"/>
      <x:c r="AU673" s="158"/>
      <x:c r="AV673" s="158"/>
      <x:c r="AW673" s="158"/>
    </x:row>
    <x:row r="674">
      <x:c r="T674" s="534" t="n">
        <x:f>AF674*2.54</x:f>
        <x:v>2.54</x:v>
      </x:c>
      <x:c r="U674" s="534"/>
      <x:c r="V674" s="63"/>
      <x:c r="X674" s="514"/>
      <x:c r="Y674" s="514"/>
      <x:c r="AF674" s="382" t="n">
        <x:f>LOOKUP(AF675,AG697:AH701)</x:f>
        <x:v>1</x:v>
      </x:c>
      <x:c r="AG674" s="381"/>
      <x:c r="AH674" s="381"/>
      <x:c r="AI674" s="381"/>
      <x:c r="AJ674" s="158"/>
      <x:c r="AK674" s="158"/>
      <x:c r="AL674" s="158"/>
      <x:c r="AM674" s="158"/>
      <x:c r="AN674" s="158"/>
      <x:c r="AO674" s="158"/>
      <x:c r="AP674" s="158"/>
      <x:c r="AQ674" s="158"/>
      <x:c r="AR674" s="158"/>
    </x:row>
    <x:row r="675" ht="15">
      <x:c r="G675" s="64" t="s">
        <x:v>391</x:v>
      </x:c>
      <x:c r="H675" s="64" t="s">
        <x:v>114</x:v>
      </x:c>
      <x:c r="I675" s="515" t="n">
        <x:f>+I673</x:f>
        <x:v>2</x:v>
      </x:c>
      <x:c r="J675" s="516"/>
      <x:c r="K675" s="516"/>
      <x:c r="L675" s="222"/>
      <x:c r="M675" s="222"/>
      <x:c r="N675" s="222"/>
      <x:c r="O675" s="518">
        <x:v>4</x:v>
      </x:c>
      <x:c r="P675" s="517"/>
      <x:c r="Q675" s="519" t="s">
        <x:v>225</x:v>
      </x:c>
      <x:c r="R675" s="520"/>
      <x:c r="S675" s="521" t="n">
        <x:f>+AF674</x:f>
        <x:v>1</x:v>
      </x:c>
      <x:c r="T675" s="521"/>
      <x:c r="U675" s="521"/>
      <x:c r="V675" s="519" t="s">
        <x:v>114</x:v>
      </x:c>
      <x:c r="W675" s="528"/>
      <x:c r="X675" s="529" t="n">
        <x:f>T673*O675</x:f>
        <x:v>20.26834656</x:v>
      </x:c>
      <x:c r="Y675" s="530"/>
      <x:c r="Z675" s="531"/>
      <x:c r="AB675" s="81"/>
      <x:c r="AC675" s="81"/>
      <x:c r="AD675" s="314"/>
      <x:c r="AE675" s="315"/>
      <x:c r="AF675" s="382">
        <x:v>1</x:v>
      </x:c>
      <x:c r="AG675" s="381"/>
      <x:c r="AH675" s="381"/>
      <x:c r="AI675" s="381"/>
      <x:c r="AJ675" s="158"/>
      <x:c r="AK675" s="158"/>
      <x:c r="AL675" s="158"/>
      <x:c r="AM675" s="158"/>
      <x:c r="AN675" s="158"/>
      <x:c r="AO675" s="158"/>
      <x:c r="AP675" s="158"/>
      <x:c r="AQ675" s="158"/>
      <x:c r="AR675" s="158"/>
    </x:row>
    <x:row r="676" ht="15">
      <x:c r="F676" s="319"/>
      <x:c r="G676" s="319"/>
      <x:c r="H676" s="319"/>
      <x:c r="I676" s="319"/>
      <x:c r="J676" s="319"/>
      <x:c r="X676" s="237" t="str">
        <x:f>IF(I675&lt;=X675,"OK CUMPLE","NO PASA")</x:f>
        <x:v>OK CUMPLE</x:v>
      </x:c>
      <x:c r="AB676" s="81"/>
      <x:c r="AC676" s="81"/>
      <x:c r="AD676" s="63"/>
      <x:c r="AE676" s="315"/>
      <x:c r="AF676" s="316"/>
      <x:c r="AH676" s="63" t="s">
        <x:v>420</x:v>
      </x:c>
      <x:c r="AI676" s="63">
        <x:v>1</x:v>
      </x:c>
      <x:c r="AS676" s="317"/>
      <x:c r="AT676" s="317"/>
      <x:c r="AU676" s="317"/>
      <x:c r="AV676" s="318"/>
      <x:c r="AW676" s="318"/>
      <x:c r="AX676" s="169"/>
      <x:c r="AY676" s="169"/>
      <x:c r="AZ676" s="169"/>
      <x:c r="BA676" s="169"/>
      <x:c r="BB676" s="169"/>
      <x:c r="BC676" s="169"/>
      <x:c r="BD676" s="169"/>
      <x:c r="BE676" s="169"/>
      <x:c r="BF676" s="169"/>
      <x:c r="BG676" s="169"/>
      <x:c r="BH676" s="169"/>
      <x:c r="BI676" s="169"/>
      <x:c r="BJ676" s="169"/>
      <x:c r="BK676" s="169"/>
      <x:c r="BL676" s="169"/>
      <x:c r="BM676" s="169"/>
      <x:c r="BN676" s="169"/>
    </x:row>
    <x:row r="677" ht="15">
      <x:c r="X677" s="320" t="str">
        <x:f>IF(X675&gt;I675+1.5,"MUCHO ACERO","")</x:f>
        <x:v>MUCHO ACERO</x:v>
      </x:c>
      <x:c r="AF677" s="316"/>
      <x:c r="AH677" s="63" t="s">
        <x:v>421</x:v>
      </x:c>
      <x:c r="AI677" s="63">
        <x:v>2</x:v>
      </x:c>
      <x:c r="AS677" s="317"/>
      <x:c r="AT677" s="317"/>
      <x:c r="AU677" s="317"/>
      <x:c r="AV677" s="318"/>
      <x:c r="AW677" s="318"/>
      <x:c r="AX677" s="169"/>
      <x:c r="AY677" s="169"/>
      <x:c r="AZ677" s="169"/>
      <x:c r="BA677" s="169"/>
      <x:c r="BB677" s="169"/>
      <x:c r="BC677" s="169"/>
      <x:c r="BD677" s="169"/>
      <x:c r="BE677" s="169"/>
      <x:c r="BF677" s="169"/>
      <x:c r="BG677" s="169"/>
      <x:c r="BH677" s="169"/>
      <x:c r="BI677" s="169"/>
      <x:c r="BJ677" s="169"/>
      <x:c r="BK677" s="169"/>
      <x:c r="BL677" s="169"/>
      <x:c r="BM677" s="169"/>
      <x:c r="BN677" s="169"/>
    </x:row>
    <x:row r="678" ht="15">
      <x:c r="G678" s="64" t="s">
        <x:v>410</x:v>
      </x:c>
      <x:c r="H678" s="64" t="s">
        <x:v>114</x:v>
      </x:c>
      <x:c r="I678" s="523" t="n">
        <x:f>+T673</x:f>
        <x:v>5.06708664</x:v>
      </x:c>
      <x:c r="J678" s="524"/>
      <x:c r="K678" s="524"/>
      <x:c r="L678" s="525" t="s">
        <x:v>211</x:v>
      </x:c>
      <x:c r="M678" s="525"/>
      <x:c r="N678" s="525">
        <x:v>100</x:v>
      </x:c>
      <x:c r="O678" s="525"/>
      <x:c r="P678" s="525"/>
      <x:c r="AH678" s="63" t="s">
        <x:v>382</x:v>
      </x:c>
      <x:c r="AI678" s="63">
        <x:v>3</x:v>
      </x:c>
      <x:c r="AJ678" s="326"/>
      <x:c r="AK678" s="317"/>
      <x:c r="AL678" s="318"/>
      <x:c r="AM678" s="317"/>
      <x:c r="AN678" s="317"/>
      <x:c r="AO678" s="317"/>
      <x:c r="AP678" s="317"/>
      <x:c r="AQ678" s="317"/>
      <x:c r="AR678" s="317"/>
    </x:row>
    <x:row r="679" ht="15">
      <x:c r="I679" s="526" t="n">
        <x:f>+X675</x:f>
        <x:v>20.26834656</x:v>
      </x:c>
      <x:c r="J679" s="514"/>
      <x:c r="K679" s="514"/>
      <x:c r="L679" s="525"/>
      <x:c r="M679" s="525"/>
      <x:c r="N679" s="525"/>
      <x:c r="O679" s="525"/>
      <x:c r="P679" s="525"/>
      <x:c r="AH679" s="63" t="s">
        <x:v>423</x:v>
      </x:c>
      <x:c r="AI679" s="63">
        <x:v>4</x:v>
      </x:c>
      <x:c r="AJ679" s="317"/>
      <x:c r="AK679" s="317"/>
      <x:c r="AL679" s="318"/>
      <x:c r="AM679" s="317"/>
      <x:c r="AN679" s="317"/>
      <x:c r="AO679" s="317"/>
      <x:c r="AP679" s="317"/>
      <x:c r="AQ679" s="317"/>
      <x:c r="AR679" s="317"/>
    </x:row>
    <x:row r="680">
      <x:c r="AH680" s="63" t="s">
        <x:v>424</x:v>
      </x:c>
      <x:c r="AI680" s="63">
        <x:v>5</x:v>
      </x:c>
    </x:row>
    <x:row r="681">
      <x:c r="G681" s="64" t="s">
        <x:v>410</x:v>
      </x:c>
      <x:c r="H681" s="64" t="s">
        <x:v>114</x:v>
      </x:c>
      <x:c r="I681" s="526" t="n">
        <x:f>(I678/I679)*100</x:f>
        <x:v>25</x:v>
      </x:c>
      <x:c r="J681" s="526"/>
      <x:c r="K681" s="526"/>
      <x:c r="L681" s="514" t="s">
        <x:v>116</x:v>
      </x:c>
      <x:c r="M681" s="514"/>
      <x:c r="N681" s="514"/>
      <x:c r="O681" s="514"/>
      <x:c r="S681" s="499">
        <x:v>0.25</x:v>
      </x:c>
      <x:c r="T681" s="500"/>
      <x:c r="U681" s="501"/>
      <x:c r="V681" s="64" t="s">
        <x:v>22</x:v>
      </x:c>
      <x:c r="AG681" s="63">
        <x:v>1</x:v>
      </x:c>
      <x:c r="AH681" s="314">
        <x:v>0.375</x:v>
      </x:c>
    </x:row>
    <x:row r="682">
      <x:c r="A682" s="92"/>
      <x:c r="B682" s="92"/>
      <x:c r="C682" s="92"/>
      <x:c r="D682" s="92"/>
      <x:c r="E682" s="92"/>
      <x:c r="F682" s="92"/>
      <x:c r="G682" s="92"/>
      <x:c r="H682" s="92"/>
      <x:c r="I682" s="92"/>
      <x:c r="J682" s="92"/>
      <x:c r="K682" s="92"/>
      <x:c r="L682" s="92"/>
      <x:c r="M682" s="92"/>
      <x:c r="N682" s="92"/>
      <x:c r="O682" s="92"/>
      <x:c r="P682" s="92"/>
      <x:c r="Q682" s="92"/>
      <x:c r="R682" s="92"/>
      <x:c r="S682" s="92"/>
      <x:c r="T682" s="92"/>
      <x:c r="U682" s="92"/>
      <x:c r="V682" s="92"/>
      <x:c r="W682" s="92"/>
      <x:c r="X682" s="92"/>
      <x:c r="Y682" s="92"/>
      <x:c r="Z682" s="92"/>
      <x:c r="AA682" s="92"/>
      <x:c r="AB682" s="92"/>
      <x:c r="AC682" s="92"/>
      <x:c r="AD682" s="92"/>
      <x:c r="AE682" s="92"/>
      <x:c r="AG682" s="63">
        <x:v>2</x:v>
      </x:c>
      <x:c r="AH682" s="314">
        <x:v>0.5</x:v>
      </x:c>
    </x:row>
    <x:row r="683" s="92" customFormat="1" ht="25.5">
      <x:c r="A683" s="64"/>
      <x:c r="B683" s="87"/>
      <x:c r="C683" s="64"/>
      <x:c r="D683" s="64"/>
      <x:c r="E683" s="64"/>
      <x:c r="F683" s="64"/>
      <x:c r="G683" s="64"/>
      <x:c r="H683" s="64"/>
      <x:c r="I683" s="527" t="s">
        <x:v>411</x:v>
      </x:c>
      <x:c r="J683" s="527"/>
      <x:c r="K683" s="527"/>
      <x:c r="L683" s="527" t="n">
        <x:f>+O675</x:f>
        <x:v>4</x:v>
      </x:c>
      <x:c r="M683" s="527"/>
      <x:c r="N683" s="323" t="s">
        <x:v>225</x:v>
      </x:c>
      <x:c r="O683" s="323" t="s">
        <x:v>412</x:v>
      </x:c>
      <x:c r="P683" s="508" t="n">
        <x:f>+AF674</x:f>
        <x:v>1</x:v>
      </x:c>
      <x:c r="Q683" s="509"/>
      <x:c r="R683" s="323" t="s">
        <x:v>413</x:v>
      </x:c>
      <x:c r="S683" s="522" t="n">
        <x:f>+S681</x:f>
        <x:v>0.25</x:v>
      </x:c>
      <x:c r="T683" s="522"/>
      <x:c r="U683" s="324" t="s">
        <x:v>414</x:v>
      </x:c>
      <x:c r="V683" s="64"/>
      <x:c r="W683" s="64"/>
      <x:c r="X683" s="64"/>
      <x:c r="Y683" s="64"/>
      <x:c r="Z683" s="64"/>
      <x:c r="AA683" s="64"/>
      <x:c r="AB683" s="64"/>
      <x:c r="AC683" s="64"/>
      <x:c r="AD683" s="81"/>
      <x:c r="AE683" s="81"/>
      <x:c r="AF683" s="158"/>
      <x:c r="AG683" s="63">
        <x:v>3</x:v>
      </x:c>
      <x:c r="AH683" s="314">
        <x:v>0.625</x:v>
      </x:c>
      <x:c r="AI683" s="63"/>
      <x:c r="AJ683" s="63"/>
      <x:c r="AK683" s="63"/>
      <x:c r="AL683" s="63"/>
      <x:c r="AM683" s="63"/>
      <x:c r="AN683" s="63"/>
      <x:c r="AO683" s="63"/>
      <x:c r="AP683" s="63"/>
      <x:c r="AQ683" s="63"/>
      <x:c r="AR683" s="63"/>
      <x:c r="AS683" s="158"/>
      <x:c r="AT683" s="158"/>
      <x:c r="AU683" s="158"/>
      <x:c r="AV683" s="158"/>
      <x:c r="AW683" s="158"/>
    </x:row>
    <x:row r="684" ht="12.75" customHeight="1">
      <x:c r="A684" s="92"/>
      <x:c r="B684" s="92"/>
      <x:c r="C684" s="92"/>
      <x:c r="D684" s="92"/>
      <x:c r="E684" s="92"/>
      <x:c r="F684" s="92"/>
      <x:c r="G684" s="92"/>
      <x:c r="H684" s="92"/>
      <x:c r="I684" s="92"/>
      <x:c r="J684" s="92"/>
      <x:c r="K684" s="92"/>
      <x:c r="L684" s="92"/>
      <x:c r="M684" s="92"/>
      <x:c r="N684" s="92"/>
      <x:c r="O684" s="92"/>
      <x:c r="P684" s="92"/>
      <x:c r="Q684" s="92"/>
      <x:c r="R684" s="92"/>
      <x:c r="S684" s="92"/>
      <x:c r="T684" s="92"/>
      <x:c r="U684" s="92"/>
      <x:c r="V684" s="92"/>
      <x:c r="W684" s="92"/>
      <x:c r="X684" s="92"/>
      <x:c r="Y684" s="92"/>
      <x:c r="Z684" s="92"/>
      <x:c r="AA684" s="92"/>
      <x:c r="AB684" s="92"/>
      <x:c r="AC684" s="92"/>
      <x:c r="AD684" s="92"/>
      <x:c r="AE684" s="92"/>
      <x:c r="AF684" s="224"/>
      <x:c r="AG684" s="63">
        <x:v>4</x:v>
      </x:c>
      <x:c r="AH684" s="314">
        <x:v>0.75</x:v>
      </x:c>
    </x:row>
    <x:row r="685" s="92" customFormat="1">
      <x:c r="D685" s="92" t="s">
        <x:v>433</x:v>
      </x:c>
      <x:c r="E685" s="92" t="s">
        <x:v>434</x:v>
      </x:c>
      <x:c r="J685" s="329" t="s">
        <x:v>214</x:v>
      </x:c>
      <x:c r="K685" s="330" t="s">
        <x:v>60</x:v>
      </x:c>
      <x:c r="L685" s="574" t="n">
        <x:f>+Q45*100</x:f>
        <x:v>30</x:v>
      </x:c>
      <x:c r="M685" s="574"/>
      <x:c r="N685" s="331" t="s">
        <x:v>290</x:v>
      </x:c>
      <x:c r="O685" s="575" t="n">
        <x:f>+E10*100</x:f>
        <x:v>15</x:v>
      </x:c>
      <x:c r="P685" s="575"/>
      <x:c r="Q685" s="330" t="s">
        <x:v>226</x:v>
      </x:c>
      <x:c r="R685" s="330" t="s">
        <x:v>114</x:v>
      </x:c>
      <x:c r="S685" s="572" t="n">
        <x:f>(L685+O685)/N686</x:f>
        <x:v>22.5</x:v>
      </x:c>
      <x:c r="T685" s="572"/>
      <x:c r="U685" s="92" t="s">
        <x:v>37</x:v>
      </x:c>
      <x:c r="AF685" s="158"/>
      <x:c r="AG685" s="158">
        <x:v>5</x:v>
      </x:c>
      <x:c r="AH685" s="327">
        <x:v>1</x:v>
      </x:c>
      <x:c r="AI685" s="158"/>
      <x:c r="AJ685" s="158"/>
      <x:c r="AK685" s="158"/>
      <x:c r="AL685" s="158"/>
      <x:c r="AM685" s="158"/>
      <x:c r="AN685" s="158"/>
      <x:c r="AO685" s="158"/>
      <x:c r="AP685" s="158"/>
      <x:c r="AQ685" s="158"/>
      <x:c r="AR685" s="158"/>
      <x:c r="AS685" s="158"/>
      <x:c r="AT685" s="158"/>
      <x:c r="AU685" s="158"/>
      <x:c r="AV685" s="158"/>
      <x:c r="AW685" s="158"/>
    </x:row>
    <x:row r="686" s="92" customFormat="1">
      <x:c r="J686" s="330"/>
      <x:c r="K686" s="330"/>
      <x:c r="L686" s="330"/>
      <x:c r="M686" s="330"/>
      <x:c r="N686" s="330">
        <x:v>2</x:v>
      </x:c>
      <x:c r="O686" s="330"/>
      <x:c r="P686" s="330"/>
      <x:c r="Q686" s="330"/>
      <x:c r="R686" s="330"/>
      <x:c r="S686" s="330"/>
      <x:c r="T686" s="330"/>
      <x:c r="AF686" s="158"/>
      <x:c r="AG686" s="63"/>
      <x:c r="AH686" s="63"/>
      <x:c r="AI686" s="63"/>
      <x:c r="AJ686" s="63"/>
      <x:c r="AK686" s="63"/>
      <x:c r="AL686" s="63"/>
      <x:c r="AM686" s="63"/>
      <x:c r="AN686" s="63"/>
      <x:c r="AO686" s="63"/>
      <x:c r="AP686" s="63"/>
      <x:c r="AQ686" s="63"/>
      <x:c r="AR686" s="63"/>
      <x:c r="AS686" s="158"/>
      <x:c r="AT686" s="158"/>
      <x:c r="AU686" s="158"/>
      <x:c r="AV686" s="158"/>
      <x:c r="AW686" s="158"/>
    </x:row>
    <x:row r="687" s="92" customFormat="1" ht="12">
      <x:c r="G687" s="92" t="s">
        <x:v>435</x:v>
      </x:c>
      <x:c r="M687" s="92" t="s">
        <x:v>114</x:v>
      </x:c>
      <x:c r="N687" s="573" t="n">
        <x:f>+U552</x:f>
        <x:v>0.002</x:v>
      </x:c>
      <x:c r="O687" s="498"/>
      <x:c r="P687" s="498"/>
      <x:c r="Q687" s="498">
        <x:v>100</x:v>
      </x:c>
      <x:c r="R687" s="498"/>
      <x:c r="S687" s="498" t="n">
        <x:f>+S685</x:f>
        <x:v>22.5</x:v>
      </x:c>
      <x:c r="T687" s="498"/>
      <x:c r="U687" s="498"/>
      <x:c r="V687" s="92" t="s">
        <x:v>114</x:v>
      </x:c>
      <x:c r="W687" s="532" t="n">
        <x:f>N687*Q687*S687</x:f>
        <x:v>4.5</x:v>
      </x:c>
      <x:c r="X687" s="532"/>
      <x:c r="Y687" s="532"/>
      <x:c r="Z687" s="92" t="s">
        <x:v>408</x:v>
      </x:c>
      <x:c r="AF687" s="158"/>
      <x:c r="AG687" s="158"/>
      <x:c r="AH687" s="158"/>
      <x:c r="AI687" s="158"/>
      <x:c r="AJ687" s="158"/>
      <x:c r="AK687" s="158"/>
      <x:c r="AL687" s="158"/>
      <x:c r="AM687" s="158"/>
      <x:c r="AN687" s="158"/>
      <x:c r="AO687" s="158"/>
      <x:c r="AP687" s="158"/>
      <x:c r="AQ687" s="158"/>
      <x:c r="AR687" s="158"/>
      <x:c r="AS687" s="158"/>
      <x:c r="AT687" s="158"/>
      <x:c r="AU687" s="158"/>
      <x:c r="AV687" s="158"/>
      <x:c r="AW687" s="158"/>
    </x:row>
    <x:row r="688" s="92" customFormat="1" ht="12">
      <x:c r="AF688" s="158"/>
      <x:c r="AG688" s="158"/>
      <x:c r="AH688" s="158"/>
      <x:c r="AI688" s="158"/>
      <x:c r="AJ688" s="158"/>
      <x:c r="AK688" s="158"/>
      <x:c r="AL688" s="158"/>
      <x:c r="AM688" s="158"/>
      <x:c r="AN688" s="158"/>
      <x:c r="AO688" s="158"/>
      <x:c r="AP688" s="158"/>
      <x:c r="AQ688" s="158"/>
      <x:c r="AR688" s="158"/>
      <x:c r="AS688" s="158"/>
      <x:c r="AT688" s="158"/>
      <x:c r="AU688" s="158"/>
      <x:c r="AV688" s="158"/>
      <x:c r="AW688" s="158"/>
    </x:row>
    <x:row r="689" s="92" customFormat="1" ht="12">
      <x:c r="F689" s="92" t="s">
        <x:v>306</x:v>
      </x:c>
      <x:c r="G689" s="92" t="s">
        <x:v>436</x:v>
      </x:c>
      <x:c r="AF689" s="158"/>
      <x:c r="AG689" s="158"/>
      <x:c r="AH689" s="158"/>
      <x:c r="AI689" s="158"/>
      <x:c r="AJ689" s="158"/>
      <x:c r="AK689" s="158"/>
      <x:c r="AL689" s="158"/>
      <x:c r="AM689" s="158"/>
      <x:c r="AN689" s="158"/>
      <x:c r="AO689" s="158"/>
      <x:c r="AP689" s="158"/>
      <x:c r="AQ689" s="158"/>
      <x:c r="AR689" s="158"/>
      <x:c r="AS689" s="158"/>
      <x:c r="AT689" s="158"/>
      <x:c r="AU689" s="158"/>
      <x:c r="AV689" s="158"/>
      <x:c r="AW689" s="158"/>
    </x:row>
    <x:row r="690" s="92" customFormat="1" ht="12">
      <x:c r="G690" s="186">
        <x:v>1</x:v>
      </x:c>
      <x:c r="H690" s="430" t="s">
        <x:v>430</x:v>
      </x:c>
      <x:c r="I690" s="430"/>
      <x:c r="J690" s="498" t="s">
        <x:v>114</x:v>
      </x:c>
      <x:c r="K690" s="498"/>
      <x:c r="L690" s="175">
        <x:v>1</x:v>
      </x:c>
      <x:c r="M690" s="571" t="n">
        <x:f>+W687</x:f>
        <x:v>4.5</x:v>
      </x:c>
      <x:c r="N690" s="430"/>
      <x:c r="O690" s="430" t="s">
        <x:v>114</x:v>
      </x:c>
      <x:c r="P690" s="430"/>
      <x:c r="Q690" s="571" t="n">
        <x:f>L690/L691*M690</x:f>
        <x:v>1.5</x:v>
      </x:c>
      <x:c r="R690" s="571"/>
      <x:c r="S690" s="571"/>
      <x:c r="T690" s="430" t="s">
        <x:v>431</x:v>
      </x:c>
      <x:c r="U690" s="430"/>
      <x:c r="V690" s="430"/>
      <x:c r="AF690" s="158"/>
      <x:c r="AG690" s="158"/>
      <x:c r="AH690" s="158"/>
      <x:c r="AI690" s="158"/>
      <x:c r="AJ690" s="158"/>
      <x:c r="AK690" s="158"/>
      <x:c r="AL690" s="158"/>
      <x:c r="AM690" s="158"/>
      <x:c r="AN690" s="158"/>
      <x:c r="AO690" s="158"/>
      <x:c r="AP690" s="158"/>
      <x:c r="AQ690" s="158"/>
      <x:c r="AR690" s="158"/>
      <x:c r="AS690" s="158"/>
      <x:c r="AT690" s="158"/>
      <x:c r="AU690" s="158"/>
      <x:c r="AV690" s="158"/>
      <x:c r="AW690" s="158"/>
    </x:row>
    <x:row r="691" s="92" customFormat="1" ht="12" customHeight="1">
      <x:c r="G691" s="92">
        <x:v>3</x:v>
      </x:c>
      <x:c r="H691" s="430"/>
      <x:c r="I691" s="430"/>
      <x:c r="L691" s="151">
        <x:v>3</x:v>
      </x:c>
      <x:c r="M691" s="430"/>
      <x:c r="N691" s="430"/>
      <x:c r="O691" s="430"/>
      <x:c r="P691" s="430"/>
      <x:c r="Q691" s="571"/>
      <x:c r="R691" s="571"/>
      <x:c r="S691" s="571"/>
      <x:c r="T691" s="430"/>
      <x:c r="U691" s="430"/>
      <x:c r="V691" s="430"/>
      <x:c r="AF691" s="158"/>
      <x:c r="AG691" s="158"/>
      <x:c r="AH691" s="158"/>
      <x:c r="AI691" s="158"/>
      <x:c r="AJ691" s="158"/>
      <x:c r="AK691" s="158"/>
      <x:c r="AL691" s="158"/>
      <x:c r="AM691" s="158"/>
      <x:c r="AN691" s="158"/>
      <x:c r="AO691" s="158"/>
      <x:c r="AP691" s="158"/>
      <x:c r="AQ691" s="158"/>
      <x:c r="AR691" s="158"/>
      <x:c r="AS691" s="158"/>
      <x:c r="AT691" s="158"/>
      <x:c r="AU691" s="158"/>
      <x:c r="AV691" s="158"/>
      <x:c r="AW691" s="158"/>
    </x:row>
    <x:row r="692" s="92" customFormat="1">
      <x:c r="AF692" s="158"/>
      <x:c r="AG692" s="63"/>
      <x:c r="AH692" s="63" t="s">
        <x:v>420</x:v>
      </x:c>
      <x:c r="AI692" s="63">
        <x:v>1</x:v>
      </x:c>
      <x:c r="AJ692" s="63"/>
      <x:c r="AK692" s="63"/>
      <x:c r="AL692" s="63"/>
      <x:c r="AM692" s="63"/>
      <x:c r="AN692" s="63"/>
      <x:c r="AO692" s="63"/>
      <x:c r="AP692" s="63"/>
      <x:c r="AQ692" s="63"/>
      <x:c r="AR692" s="63"/>
      <x:c r="AS692" s="158"/>
      <x:c r="AT692" s="158"/>
      <x:c r="AU692" s="158"/>
      <x:c r="AV692" s="158"/>
      <x:c r="AW692" s="158"/>
    </x:row>
    <x:row r="693" s="92" customFormat="1" ht="6" customHeight="1">
      <x:c r="A693" s="64"/>
      <x:c r="B693" s="64"/>
      <x:c r="C693" s="64"/>
      <x:c r="D693" s="64"/>
      <x:c r="E693" s="64"/>
      <x:c r="F693" s="64"/>
      <x:c r="G693" s="64" t="s">
        <x:v>391</x:v>
      </x:c>
      <x:c r="H693" s="64" t="s">
        <x:v>114</x:v>
      </x:c>
      <x:c r="I693" s="526" t="n">
        <x:f>+Q690</x:f>
        <x:v>1.5</x:v>
      </x:c>
      <x:c r="J693" s="514"/>
      <x:c r="K693" s="514"/>
      <x:c r="L693" s="64" t="s">
        <x:v>408</x:v>
      </x:c>
      <x:c r="M693" s="64"/>
      <x:c r="N693" s="64"/>
      <x:c r="O693" s="64"/>
      <x:c r="P693" s="64"/>
      <x:c r="Q693" s="64"/>
      <x:c r="R693" s="64"/>
      <x:c r="S693" s="64"/>
      <x:c r="T693" s="533" t="n">
        <x:f>3.1416*(T694/2)^2</x:f>
        <x:v>5.06708664</x:v>
      </x:c>
      <x:c r="U693" s="533"/>
      <x:c r="V693" s="533"/>
      <x:c r="W693" s="64"/>
      <x:c r="X693" s="64"/>
      <x:c r="Y693" s="64"/>
      <x:c r="Z693" s="64"/>
      <x:c r="AA693" s="64"/>
      <x:c r="AB693" s="64"/>
      <x:c r="AC693" s="64"/>
      <x:c r="AD693" s="64"/>
      <x:c r="AE693" s="64"/>
      <x:c r="AF693" s="158"/>
      <x:c r="AG693" s="63"/>
      <x:c r="AH693" s="63" t="s">
        <x:v>421</x:v>
      </x:c>
      <x:c r="AI693" s="63">
        <x:v>2</x:v>
      </x:c>
      <x:c r="AJ693" s="63"/>
      <x:c r="AK693" s="63"/>
      <x:c r="AL693" s="63"/>
      <x:c r="AM693" s="63"/>
      <x:c r="AN693" s="63"/>
      <x:c r="AO693" s="63"/>
      <x:c r="AP693" s="63"/>
      <x:c r="AQ693" s="63"/>
      <x:c r="AR693" s="63"/>
      <x:c r="AS693" s="158"/>
      <x:c r="AT693" s="158"/>
      <x:c r="AU693" s="158"/>
      <x:c r="AV693" s="158"/>
      <x:c r="AW693" s="158"/>
    </x:row>
    <x:row r="694" ht="15">
      <x:c r="T694" s="534" t="n">
        <x:f>AF694*2.54</x:f>
        <x:v>2.54</x:v>
      </x:c>
      <x:c r="U694" s="534"/>
      <x:c r="V694" s="63"/>
      <x:c r="X694" s="514"/>
      <x:c r="Y694" s="514"/>
      <x:c r="AF694" s="63" t="n">
        <x:f>LOOKUP(AF695,AG717:AH721)</x:f>
        <x:v>1</x:v>
      </x:c>
      <x:c r="AH694" s="63" t="s">
        <x:v>382</x:v>
      </x:c>
      <x:c r="AI694" s="63">
        <x:v>3</x:v>
      </x:c>
      <x:c r="AJ694" s="326"/>
      <x:c r="AK694" s="317"/>
      <x:c r="AL694" s="318"/>
      <x:c r="AM694" s="317"/>
      <x:c r="AN694" s="317"/>
      <x:c r="AO694" s="317"/>
      <x:c r="AP694" s="317"/>
      <x:c r="AQ694" s="317"/>
      <x:c r="AR694" s="317"/>
    </x:row>
    <x:row r="695" ht="15">
      <x:c r="G695" s="64" t="s">
        <x:v>391</x:v>
      </x:c>
      <x:c r="H695" s="64" t="s">
        <x:v>114</x:v>
      </x:c>
      <x:c r="I695" s="515" t="n">
        <x:f>MAX(I693,W687)</x:f>
        <x:v>4.5</x:v>
      </x:c>
      <x:c r="J695" s="516"/>
      <x:c r="K695" s="517"/>
      <x:c r="L695" s="222"/>
      <x:c r="M695" s="222"/>
      <x:c r="N695" s="222"/>
      <x:c r="O695" s="518">
        <x:v>8</x:v>
      </x:c>
      <x:c r="P695" s="517"/>
      <x:c r="Q695" s="519" t="s">
        <x:v>225</x:v>
      </x:c>
      <x:c r="R695" s="520"/>
      <x:c r="S695" s="521" t="n">
        <x:f>+AF694</x:f>
        <x:v>1</x:v>
      </x:c>
      <x:c r="T695" s="521"/>
      <x:c r="U695" s="521"/>
      <x:c r="V695" s="519" t="s">
        <x:v>114</x:v>
      </x:c>
      <x:c r="W695" s="528"/>
      <x:c r="X695" s="529" t="n">
        <x:f>T693*O695</x:f>
        <x:v>40.53669312</x:v>
      </x:c>
      <x:c r="Y695" s="530"/>
      <x:c r="Z695" s="531"/>
      <x:c r="AB695" s="81"/>
      <x:c r="AC695" s="81"/>
      <x:c r="AD695" s="314"/>
      <x:c r="AE695" s="315"/>
      <x:c r="AF695" s="63">
        <x:v>1</x:v>
      </x:c>
      <x:c r="AH695" s="63" t="s">
        <x:v>423</x:v>
      </x:c>
      <x:c r="AI695" s="63">
        <x:v>4</x:v>
      </x:c>
      <x:c r="AJ695" s="317"/>
      <x:c r="AK695" s="317"/>
      <x:c r="AL695" s="318"/>
      <x:c r="AM695" s="317"/>
      <x:c r="AN695" s="317"/>
      <x:c r="AO695" s="317"/>
      <x:c r="AP695" s="317"/>
      <x:c r="AQ695" s="317"/>
      <x:c r="AR695" s="317"/>
    </x:row>
    <x:row r="696" ht="15">
      <x:c r="F696" s="319"/>
      <x:c r="G696" s="319"/>
      <x:c r="H696" s="319"/>
      <x:c r="I696" s="319"/>
      <x:c r="J696" s="319"/>
      <x:c r="X696" s="237" t="str">
        <x:f>IF(I695&lt;=X695,"OK CUMPLE","NO PASA")</x:f>
        <x:v>OK CUMPLE</x:v>
      </x:c>
      <x:c r="AB696" s="81"/>
      <x:c r="AC696" s="81"/>
      <x:c r="AD696" s="63"/>
      <x:c r="AE696" s="315"/>
      <x:c r="AF696" s="316"/>
      <x:c r="AH696" s="63" t="s">
        <x:v>424</x:v>
      </x:c>
      <x:c r="AI696" s="63">
        <x:v>5</x:v>
      </x:c>
      <x:c r="AS696" s="317"/>
      <x:c r="AT696" s="317"/>
      <x:c r="AU696" s="317"/>
      <x:c r="AV696" s="318"/>
      <x:c r="AW696" s="318"/>
      <x:c r="AX696" s="169"/>
      <x:c r="AY696" s="169"/>
      <x:c r="AZ696" s="169"/>
      <x:c r="BA696" s="169"/>
      <x:c r="BB696" s="169"/>
      <x:c r="BC696" s="169"/>
      <x:c r="BD696" s="169"/>
      <x:c r="BE696" s="169"/>
      <x:c r="BF696" s="169"/>
      <x:c r="BG696" s="169"/>
      <x:c r="BH696" s="169"/>
      <x:c r="BI696" s="169"/>
      <x:c r="BJ696" s="169"/>
      <x:c r="BK696" s="169"/>
      <x:c r="BL696" s="169"/>
      <x:c r="BM696" s="169"/>
      <x:c r="BN696" s="169"/>
    </x:row>
    <x:row r="697" ht="15">
      <x:c r="X697" s="320" t="str">
        <x:f>IF(X695&gt;I695+1.5,"MUCHO ACERO","")</x:f>
        <x:v>MUCHO ACERO</x:v>
      </x:c>
      <x:c r="AF697" s="316"/>
      <x:c r="AG697" s="394">
        <x:v>1</x:v>
      </x:c>
      <x:c r="AH697" s="395">
        <x:v>0.375</x:v>
      </x:c>
      <x:c r="AI697" s="394"/>
      <x:c r="AS697" s="317"/>
      <x:c r="AT697" s="317"/>
      <x:c r="AU697" s="317"/>
      <x:c r="AV697" s="318"/>
      <x:c r="AW697" s="318"/>
      <x:c r="AX697" s="169"/>
      <x:c r="AY697" s="169"/>
      <x:c r="AZ697" s="169"/>
      <x:c r="BA697" s="169"/>
      <x:c r="BB697" s="169"/>
      <x:c r="BC697" s="169"/>
      <x:c r="BD697" s="169"/>
      <x:c r="BE697" s="169"/>
      <x:c r="BF697" s="169"/>
      <x:c r="BG697" s="169"/>
      <x:c r="BH697" s="169"/>
      <x:c r="BI697" s="169"/>
      <x:c r="BJ697" s="169"/>
      <x:c r="BK697" s="169"/>
      <x:c r="BL697" s="169"/>
      <x:c r="BM697" s="169"/>
      <x:c r="BN697" s="169"/>
    </x:row>
    <x:row r="698">
      <x:c r="G698" s="64" t="s">
        <x:v>410</x:v>
      </x:c>
      <x:c r="H698" s="64" t="s">
        <x:v>114</x:v>
      </x:c>
      <x:c r="I698" s="523" t="n">
        <x:f>+T693</x:f>
        <x:v>5.06708664</x:v>
      </x:c>
      <x:c r="J698" s="524"/>
      <x:c r="K698" s="524"/>
      <x:c r="L698" s="525" t="s">
        <x:v>211</x:v>
      </x:c>
      <x:c r="M698" s="525"/>
      <x:c r="N698" s="525">
        <x:v>100</x:v>
      </x:c>
      <x:c r="O698" s="525"/>
      <x:c r="P698" s="525"/>
      <x:c r="AG698" s="394">
        <x:v>2</x:v>
      </x:c>
      <x:c r="AH698" s="395">
        <x:v>0.5</x:v>
      </x:c>
      <x:c r="AI698" s="394"/>
    </x:row>
    <x:row r="699">
      <x:c r="I699" s="526" t="n">
        <x:f>+X695</x:f>
        <x:v>40.53669312</x:v>
      </x:c>
      <x:c r="J699" s="514"/>
      <x:c r="K699" s="514"/>
      <x:c r="L699" s="525"/>
      <x:c r="M699" s="525"/>
      <x:c r="N699" s="525"/>
      <x:c r="O699" s="525"/>
      <x:c r="P699" s="525"/>
      <x:c r="AG699" s="394">
        <x:v>3</x:v>
      </x:c>
      <x:c r="AH699" s="395">
        <x:v>0.625</x:v>
      </x:c>
      <x:c r="AI699" s="394"/>
    </x:row>
    <x:row r="700">
      <x:c r="AG700" s="394">
        <x:v>4</x:v>
      </x:c>
      <x:c r="AH700" s="395">
        <x:v>0.75</x:v>
      </x:c>
      <x:c r="AI700" s="394"/>
    </x:row>
    <x:row r="701">
      <x:c r="G701" s="64" t="s">
        <x:v>410</x:v>
      </x:c>
      <x:c r="H701" s="64" t="s">
        <x:v>114</x:v>
      </x:c>
      <x:c r="I701" s="526" t="n">
        <x:f>(I698/I699)*100</x:f>
        <x:v>12.5</x:v>
      </x:c>
      <x:c r="J701" s="526"/>
      <x:c r="K701" s="526"/>
      <x:c r="L701" s="514" t="s">
        <x:v>116</x:v>
      </x:c>
      <x:c r="M701" s="514"/>
      <x:c r="N701" s="514"/>
      <x:c r="O701" s="514"/>
      <x:c r="S701" s="499">
        <x:v>0.15</x:v>
      </x:c>
      <x:c r="T701" s="500"/>
      <x:c r="U701" s="501"/>
      <x:c r="V701" s="64" t="s">
        <x:v>22</x:v>
      </x:c>
      <x:c r="AG701" s="396">
        <x:v>5</x:v>
      </x:c>
      <x:c r="AH701" s="397">
        <x:v>1</x:v>
      </x:c>
      <x:c r="AI701" s="396"/>
      <x:c r="AJ701" s="158"/>
      <x:c r="AK701" s="158"/>
      <x:c r="AL701" s="158"/>
      <x:c r="AM701" s="158"/>
      <x:c r="AN701" s="158"/>
      <x:c r="AO701" s="158"/>
      <x:c r="AP701" s="158"/>
      <x:c r="AQ701" s="158"/>
      <x:c r="AR701" s="158"/>
    </x:row>
    <x:row r="702">
      <x:c r="A702" s="92"/>
      <x:c r="B702" s="92"/>
      <x:c r="C702" s="92"/>
      <x:c r="D702" s="92"/>
      <x:c r="E702" s="92"/>
      <x:c r="F702" s="92"/>
      <x:c r="G702" s="92"/>
      <x:c r="H702" s="92"/>
      <x:c r="I702" s="92"/>
      <x:c r="J702" s="92"/>
      <x:c r="K702" s="92"/>
      <x:c r="L702" s="92"/>
      <x:c r="M702" s="92"/>
      <x:c r="N702" s="92"/>
      <x:c r="O702" s="92"/>
      <x:c r="P702" s="92"/>
      <x:c r="Q702" s="92"/>
      <x:c r="R702" s="92"/>
      <x:c r="S702" s="92"/>
      <x:c r="T702" s="92"/>
      <x:c r="U702" s="92"/>
      <x:c r="V702" s="92"/>
      <x:c r="W702" s="92"/>
      <x:c r="X702" s="92"/>
      <x:c r="Y702" s="92"/>
      <x:c r="Z702" s="92"/>
      <x:c r="AA702" s="92"/>
      <x:c r="AB702" s="92"/>
      <x:c r="AC702" s="92"/>
      <x:c r="AD702" s="92"/>
      <x:c r="AE702" s="92"/>
    </x:row>
    <x:row r="703" s="92" customFormat="1" ht="25.5">
      <x:c r="A703" s="64"/>
      <x:c r="B703" s="87"/>
      <x:c r="C703" s="64"/>
      <x:c r="D703" s="64"/>
      <x:c r="E703" s="64"/>
      <x:c r="F703" s="64"/>
      <x:c r="G703" s="64"/>
      <x:c r="H703" s="64"/>
      <x:c r="I703" s="527" t="s">
        <x:v>411</x:v>
      </x:c>
      <x:c r="J703" s="527"/>
      <x:c r="K703" s="527"/>
      <x:c r="L703" s="527" t="n">
        <x:f>+O695</x:f>
        <x:v>8</x:v>
      </x:c>
      <x:c r="M703" s="527"/>
      <x:c r="N703" s="323" t="s">
        <x:v>225</x:v>
      </x:c>
      <x:c r="O703" s="323" t="s">
        <x:v>412</x:v>
      </x:c>
      <x:c r="P703" s="508" t="n">
        <x:f>+AF694</x:f>
        <x:v>1</x:v>
      </x:c>
      <x:c r="Q703" s="509"/>
      <x:c r="R703" s="323" t="s">
        <x:v>413</x:v>
      </x:c>
      <x:c r="S703" s="522" t="n">
        <x:f>+S701</x:f>
        <x:v>0.15</x:v>
      </x:c>
      <x:c r="T703" s="522"/>
      <x:c r="U703" s="324" t="s">
        <x:v>414</x:v>
      </x:c>
      <x:c r="V703" s="64"/>
      <x:c r="W703" s="64"/>
      <x:c r="X703" s="64"/>
      <x:c r="Y703" s="64"/>
      <x:c r="Z703" s="64"/>
      <x:c r="AA703" s="64"/>
      <x:c r="AB703" s="64"/>
      <x:c r="AC703" s="64"/>
      <x:c r="AD703" s="81"/>
      <x:c r="AE703" s="81"/>
      <x:c r="AF703" s="158"/>
      <x:c r="AG703" s="158"/>
      <x:c r="AH703" s="158"/>
      <x:c r="AI703" s="158"/>
      <x:c r="AJ703" s="158"/>
      <x:c r="AK703" s="158"/>
      <x:c r="AL703" s="158"/>
      <x:c r="AM703" s="158"/>
      <x:c r="AN703" s="158"/>
      <x:c r="AO703" s="158"/>
      <x:c r="AP703" s="158"/>
      <x:c r="AQ703" s="158"/>
      <x:c r="AR703" s="158"/>
      <x:c r="AS703" s="158"/>
      <x:c r="AT703" s="158"/>
      <x:c r="AU703" s="158"/>
      <x:c r="AV703" s="158"/>
      <x:c r="AW703" s="158"/>
    </x:row>
    <x:row r="704" ht="12.75" customHeight="1">
      <x:c r="A704" s="92"/>
      <x:c r="B704" s="92"/>
      <x:c r="C704" s="92"/>
      <x:c r="D704" s="92"/>
      <x:c r="E704" s="92"/>
      <x:c r="F704" s="92"/>
      <x:c r="G704" s="92"/>
      <x:c r="H704" s="92"/>
      <x:c r="I704" s="92"/>
      <x:c r="J704" s="92"/>
      <x:c r="K704" s="92"/>
      <x:c r="L704" s="92"/>
      <x:c r="M704" s="92"/>
      <x:c r="N704" s="92"/>
      <x:c r="O704" s="92"/>
      <x:c r="P704" s="92"/>
      <x:c r="Q704" s="92"/>
      <x:c r="R704" s="92"/>
      <x:c r="S704" s="92"/>
      <x:c r="T704" s="92"/>
      <x:c r="U704" s="92"/>
      <x:c r="V704" s="92"/>
      <x:c r="W704" s="92"/>
      <x:c r="X704" s="92"/>
      <x:c r="Y704" s="92"/>
      <x:c r="Z704" s="92"/>
      <x:c r="AA704" s="92"/>
      <x:c r="AB704" s="92"/>
      <x:c r="AC704" s="92"/>
      <x:c r="AD704" s="92"/>
      <x:c r="AE704" s="92"/>
      <x:c r="AF704" s="224"/>
      <x:c r="AG704" s="158"/>
      <x:c r="AH704" s="158"/>
      <x:c r="AI704" s="158"/>
      <x:c r="AJ704" s="158"/>
      <x:c r="AK704" s="158"/>
      <x:c r="AL704" s="158"/>
      <x:c r="AM704" s="158"/>
      <x:c r="AN704" s="158"/>
      <x:c r="AO704" s="158"/>
      <x:c r="AP704" s="158"/>
      <x:c r="AQ704" s="158"/>
      <x:c r="AR704" s="158"/>
    </x:row>
    <x:row r="705" s="92" customFormat="1" ht="12">
      <x:c r="F705" s="92" t="s">
        <x:v>323</x:v>
      </x:c>
      <x:c r="G705" s="92" t="s">
        <x:v>432</x:v>
      </x:c>
      <x:c r="AF705" s="158"/>
      <x:c r="AG705" s="158"/>
      <x:c r="AH705" s="158"/>
      <x:c r="AI705" s="158"/>
      <x:c r="AJ705" s="158"/>
      <x:c r="AK705" s="158"/>
      <x:c r="AL705" s="158"/>
      <x:c r="AM705" s="158"/>
      <x:c r="AN705" s="158"/>
      <x:c r="AO705" s="158"/>
      <x:c r="AP705" s="158"/>
      <x:c r="AQ705" s="158"/>
      <x:c r="AR705" s="158"/>
      <x:c r="AS705" s="158"/>
      <x:c r="AT705" s="158"/>
      <x:c r="AU705" s="158"/>
      <x:c r="AV705" s="158"/>
      <x:c r="AW705" s="158"/>
    </x:row>
    <x:row r="706" s="92" customFormat="1" ht="12">
      <x:c r="G706" s="186">
        <x:v>2</x:v>
      </x:c>
      <x:c r="H706" s="430" t="s">
        <x:v>430</x:v>
      </x:c>
      <x:c r="I706" s="430"/>
      <x:c r="J706" s="498" t="s">
        <x:v>114</x:v>
      </x:c>
      <x:c r="K706" s="498"/>
      <x:c r="L706" s="175">
        <x:v>2</x:v>
      </x:c>
      <x:c r="M706" s="570" t="n">
        <x:f>+W687</x:f>
        <x:v>4.5</x:v>
      </x:c>
      <x:c r="N706" s="570"/>
      <x:c r="O706" s="430" t="s">
        <x:v>114</x:v>
      </x:c>
      <x:c r="P706" s="430"/>
      <x:c r="Q706" s="571" t="n">
        <x:f>L706/L707*M706</x:f>
        <x:v>3</x:v>
      </x:c>
      <x:c r="R706" s="571"/>
      <x:c r="S706" s="571"/>
      <x:c r="T706" s="430" t="s">
        <x:v>431</x:v>
      </x:c>
      <x:c r="U706" s="430"/>
      <x:c r="V706" s="430"/>
      <x:c r="AF706" s="158"/>
      <x:c r="AG706" s="158"/>
      <x:c r="AH706" s="158"/>
      <x:c r="AI706" s="158"/>
      <x:c r="AJ706" s="158"/>
      <x:c r="AK706" s="158"/>
      <x:c r="AL706" s="158"/>
      <x:c r="AM706" s="158"/>
      <x:c r="AN706" s="158"/>
      <x:c r="AO706" s="158"/>
      <x:c r="AP706" s="158"/>
      <x:c r="AQ706" s="158"/>
      <x:c r="AR706" s="158"/>
      <x:c r="AS706" s="158"/>
      <x:c r="AT706" s="158"/>
      <x:c r="AU706" s="158"/>
      <x:c r="AV706" s="158"/>
      <x:c r="AW706" s="158"/>
    </x:row>
    <x:row r="707" s="92" customFormat="1" ht="12" customHeight="1">
      <x:c r="G707" s="92">
        <x:v>3</x:v>
      </x:c>
      <x:c r="H707" s="430"/>
      <x:c r="I707" s="430"/>
      <x:c r="L707" s="151">
        <x:v>3</x:v>
      </x:c>
      <x:c r="M707" s="570"/>
      <x:c r="N707" s="570"/>
      <x:c r="O707" s="430"/>
      <x:c r="P707" s="430"/>
      <x:c r="Q707" s="571"/>
      <x:c r="R707" s="571"/>
      <x:c r="S707" s="571"/>
      <x:c r="T707" s="430"/>
      <x:c r="U707" s="430"/>
      <x:c r="V707" s="430"/>
      <x:c r="AF707" s="158"/>
      <x:c r="AG707" s="158"/>
      <x:c r="AH707" s="158"/>
      <x:c r="AI707" s="158"/>
      <x:c r="AJ707" s="158"/>
      <x:c r="AK707" s="158"/>
      <x:c r="AL707" s="158"/>
      <x:c r="AM707" s="158"/>
      <x:c r="AN707" s="158"/>
      <x:c r="AO707" s="158"/>
      <x:c r="AP707" s="158"/>
      <x:c r="AQ707" s="158"/>
      <x:c r="AR707" s="158"/>
      <x:c r="AS707" s="158"/>
      <x:c r="AT707" s="158"/>
      <x:c r="AU707" s="158"/>
      <x:c r="AV707" s="158"/>
      <x:c r="AW707" s="158"/>
    </x:row>
    <x:row r="708" s="92" customFormat="1" ht="12">
      <x:c r="AF708" s="158"/>
      <x:c r="AG708" s="158"/>
      <x:c r="AH708" s="158"/>
      <x:c r="AI708" s="158"/>
      <x:c r="AJ708" s="158"/>
      <x:c r="AK708" s="158"/>
      <x:c r="AL708" s="158"/>
      <x:c r="AM708" s="158"/>
      <x:c r="AN708" s="158"/>
      <x:c r="AO708" s="158"/>
      <x:c r="AP708" s="158"/>
      <x:c r="AQ708" s="158"/>
      <x:c r="AR708" s="158"/>
      <x:c r="AS708" s="158"/>
      <x:c r="AT708" s="158"/>
      <x:c r="AU708" s="158"/>
      <x:c r="AV708" s="158"/>
      <x:c r="AW708" s="158"/>
    </x:row>
    <x:row r="709" s="92" customFormat="1">
      <x:c r="A709" s="64"/>
      <x:c r="B709" s="64"/>
      <x:c r="C709" s="64"/>
      <x:c r="D709" s="64"/>
      <x:c r="E709" s="64"/>
      <x:c r="F709" s="64"/>
      <x:c r="G709" s="64" t="s">
        <x:v>391</x:v>
      </x:c>
      <x:c r="H709" s="64" t="s">
        <x:v>114</x:v>
      </x:c>
      <x:c r="I709" s="526" t="n">
        <x:f>+Q706</x:f>
        <x:v>3</x:v>
      </x:c>
      <x:c r="J709" s="514"/>
      <x:c r="K709" s="514"/>
      <x:c r="L709" s="64" t="s">
        <x:v>408</x:v>
      </x:c>
      <x:c r="M709" s="64"/>
      <x:c r="N709" s="64"/>
      <x:c r="O709" s="64"/>
      <x:c r="P709" s="64"/>
      <x:c r="Q709" s="64"/>
      <x:c r="R709" s="64"/>
      <x:c r="S709" s="64"/>
      <x:c r="T709" s="533" t="n">
        <x:f>3.1416*(T710/2)^2</x:f>
        <x:v>5.06708664</x:v>
      </x:c>
      <x:c r="U709" s="533"/>
      <x:c r="V709" s="533"/>
      <x:c r="W709" s="64"/>
      <x:c r="X709" s="64"/>
      <x:c r="Y709" s="64"/>
      <x:c r="Z709" s="64"/>
      <x:c r="AA709" s="64"/>
      <x:c r="AB709" s="64"/>
      <x:c r="AC709" s="64"/>
      <x:c r="AD709" s="64"/>
      <x:c r="AE709" s="64"/>
      <x:c r="AF709" s="158"/>
      <x:c r="AG709" s="158"/>
      <x:c r="AH709" s="158"/>
      <x:c r="AI709" s="158"/>
      <x:c r="AJ709" s="158"/>
      <x:c r="AK709" s="158"/>
      <x:c r="AL709" s="158"/>
      <x:c r="AM709" s="158"/>
      <x:c r="AN709" s="158"/>
      <x:c r="AO709" s="158"/>
      <x:c r="AP709" s="158"/>
      <x:c r="AQ709" s="158"/>
      <x:c r="AR709" s="158"/>
      <x:c r="AS709" s="158"/>
      <x:c r="AT709" s="158"/>
      <x:c r="AU709" s="158"/>
      <x:c r="AV709" s="158"/>
      <x:c r="AW709" s="158"/>
    </x:row>
    <x:row r="710">
      <x:c r="T710" s="534" t="n">
        <x:f>AF710*2.54</x:f>
        <x:v>2.54</x:v>
      </x:c>
      <x:c r="U710" s="534"/>
      <x:c r="V710" s="63"/>
      <x:c r="X710" s="514"/>
      <x:c r="Y710" s="514"/>
      <x:c r="AF710" s="63" t="n">
        <x:f>LOOKUP(AF711,AG733:AH737)</x:f>
        <x:v>1</x:v>
      </x:c>
      <x:c r="AG710" s="158"/>
      <x:c r="AH710" s="158"/>
      <x:c r="AI710" s="158"/>
      <x:c r="AJ710" s="158"/>
      <x:c r="AK710" s="158"/>
      <x:c r="AL710" s="158"/>
      <x:c r="AM710" s="158"/>
      <x:c r="AN710" s="158"/>
      <x:c r="AO710" s="158"/>
      <x:c r="AP710" s="158"/>
      <x:c r="AQ710" s="158"/>
      <x:c r="AR710" s="158"/>
    </x:row>
    <x:row r="711" ht="15">
      <x:c r="G711" s="64" t="s">
        <x:v>391</x:v>
      </x:c>
      <x:c r="H711" s="64" t="s">
        <x:v>114</x:v>
      </x:c>
      <x:c r="I711" s="515" t="n">
        <x:f>+I709</x:f>
        <x:v>3</x:v>
      </x:c>
      <x:c r="J711" s="516"/>
      <x:c r="K711" s="517"/>
      <x:c r="L711" s="222"/>
      <x:c r="M711" s="222"/>
      <x:c r="N711" s="222"/>
      <x:c r="O711" s="518">
        <x:v>6</x:v>
      </x:c>
      <x:c r="P711" s="517"/>
      <x:c r="Q711" s="519" t="s">
        <x:v>225</x:v>
      </x:c>
      <x:c r="R711" s="520"/>
      <x:c r="S711" s="521" t="n">
        <x:f>+AF710</x:f>
        <x:v>1</x:v>
      </x:c>
      <x:c r="T711" s="521"/>
      <x:c r="U711" s="521"/>
      <x:c r="V711" s="519" t="s">
        <x:v>114</x:v>
      </x:c>
      <x:c r="W711" s="528"/>
      <x:c r="X711" s="529" t="n">
        <x:f>T709*O711</x:f>
        <x:v>30.402519840000004</x:v>
      </x:c>
      <x:c r="Y711" s="530"/>
      <x:c r="Z711" s="531"/>
      <x:c r="AB711" s="81"/>
      <x:c r="AC711" s="81"/>
      <x:c r="AD711" s="314"/>
      <x:c r="AE711" s="315"/>
      <x:c r="AF711" s="63">
        <x:v>1</x:v>
      </x:c>
      <x:c r="AG711" s="158"/>
      <x:c r="AH711" s="158"/>
      <x:c r="AI711" s="158"/>
      <x:c r="AJ711" s="158"/>
      <x:c r="AK711" s="158"/>
      <x:c r="AL711" s="158"/>
      <x:c r="AM711" s="158"/>
      <x:c r="AN711" s="158"/>
      <x:c r="AO711" s="158"/>
      <x:c r="AP711" s="158"/>
      <x:c r="AQ711" s="158"/>
      <x:c r="AR711" s="158"/>
    </x:row>
    <x:row r="712" ht="15">
      <x:c r="F712" s="319"/>
      <x:c r="G712" s="319"/>
      <x:c r="H712" s="319"/>
      <x:c r="I712" s="319"/>
      <x:c r="J712" s="319"/>
      <x:c r="X712" s="237" t="str">
        <x:f>IF(I711&lt;=X711,"OK CUMPLE","NO PASA")</x:f>
        <x:v>OK CUMPLE</x:v>
      </x:c>
      <x:c r="AB712" s="81"/>
      <x:c r="AC712" s="81"/>
      <x:c r="AD712" s="63"/>
      <x:c r="AE712" s="315"/>
      <x:c r="AF712" s="316"/>
      <x:c r="AH712" s="63" t="s">
        <x:v>420</x:v>
      </x:c>
      <x:c r="AI712" s="63">
        <x:v>1</x:v>
      </x:c>
      <x:c r="AS712" s="317"/>
      <x:c r="AT712" s="317"/>
      <x:c r="AU712" s="317"/>
      <x:c r="AV712" s="318"/>
      <x:c r="AW712" s="318"/>
      <x:c r="AX712" s="169"/>
      <x:c r="AY712" s="169"/>
      <x:c r="AZ712" s="169"/>
      <x:c r="BA712" s="169"/>
      <x:c r="BB712" s="169"/>
      <x:c r="BC712" s="169"/>
      <x:c r="BD712" s="169"/>
      <x:c r="BE712" s="169"/>
      <x:c r="BF712" s="169"/>
      <x:c r="BG712" s="169"/>
      <x:c r="BH712" s="169"/>
      <x:c r="BI712" s="169"/>
      <x:c r="BJ712" s="169"/>
      <x:c r="BK712" s="169"/>
      <x:c r="BL712" s="169"/>
      <x:c r="BM712" s="169"/>
      <x:c r="BN712" s="169"/>
    </x:row>
    <x:row r="713" ht="15">
      <x:c r="X713" s="320" t="str">
        <x:f>IF(X711&gt;I711+1.5,"MUCHO ACERO","")</x:f>
        <x:v>MUCHO ACERO</x:v>
      </x:c>
      <x:c r="AF713" s="316"/>
      <x:c r="AH713" s="63" t="s">
        <x:v>421</x:v>
      </x:c>
      <x:c r="AI713" s="63">
        <x:v>2</x:v>
      </x:c>
      <x:c r="AS713" s="317"/>
      <x:c r="AT713" s="317"/>
      <x:c r="AU713" s="317"/>
      <x:c r="AV713" s="318"/>
      <x:c r="AW713" s="318"/>
      <x:c r="AX713" s="169"/>
      <x:c r="AY713" s="169"/>
      <x:c r="AZ713" s="169"/>
      <x:c r="BA713" s="169"/>
      <x:c r="BB713" s="169"/>
      <x:c r="BC713" s="169"/>
      <x:c r="BD713" s="169"/>
      <x:c r="BE713" s="169"/>
      <x:c r="BF713" s="169"/>
      <x:c r="BG713" s="169"/>
      <x:c r="BH713" s="169"/>
      <x:c r="BI713" s="169"/>
      <x:c r="BJ713" s="169"/>
      <x:c r="BK713" s="169"/>
      <x:c r="BL713" s="169"/>
      <x:c r="BM713" s="169"/>
      <x:c r="BN713" s="169"/>
    </x:row>
    <x:row r="714" ht="15">
      <x:c r="G714" s="64" t="s">
        <x:v>410</x:v>
      </x:c>
      <x:c r="H714" s="64" t="s">
        <x:v>114</x:v>
      </x:c>
      <x:c r="I714" s="523" t="n">
        <x:f>+T709</x:f>
        <x:v>5.06708664</x:v>
      </x:c>
      <x:c r="J714" s="524"/>
      <x:c r="K714" s="524"/>
      <x:c r="L714" s="525" t="s">
        <x:v>211</x:v>
      </x:c>
      <x:c r="M714" s="525"/>
      <x:c r="N714" s="525">
        <x:v>100</x:v>
      </x:c>
      <x:c r="O714" s="525"/>
      <x:c r="P714" s="525"/>
      <x:c r="AH714" s="63" t="s">
        <x:v>382</x:v>
      </x:c>
      <x:c r="AI714" s="63">
        <x:v>3</x:v>
      </x:c>
      <x:c r="AJ714" s="326"/>
      <x:c r="AK714" s="317"/>
      <x:c r="AL714" s="318"/>
      <x:c r="AM714" s="317"/>
      <x:c r="AN714" s="317"/>
      <x:c r="AO714" s="317"/>
      <x:c r="AP714" s="317"/>
      <x:c r="AQ714" s="317"/>
      <x:c r="AR714" s="317"/>
    </x:row>
    <x:row r="715" ht="15">
      <x:c r="I715" s="526" t="n">
        <x:f>+X711</x:f>
        <x:v>30.402519840000004</x:v>
      </x:c>
      <x:c r="J715" s="514"/>
      <x:c r="K715" s="514"/>
      <x:c r="L715" s="525"/>
      <x:c r="M715" s="525"/>
      <x:c r="N715" s="525"/>
      <x:c r="O715" s="525"/>
      <x:c r="P715" s="525"/>
      <x:c r="AH715" s="63" t="s">
        <x:v>423</x:v>
      </x:c>
      <x:c r="AI715" s="63">
        <x:v>4</x:v>
      </x:c>
      <x:c r="AJ715" s="317"/>
      <x:c r="AK715" s="317"/>
      <x:c r="AL715" s="318"/>
      <x:c r="AM715" s="317"/>
      <x:c r="AN715" s="317"/>
      <x:c r="AO715" s="317"/>
      <x:c r="AP715" s="317"/>
      <x:c r="AQ715" s="317"/>
      <x:c r="AR715" s="317"/>
    </x:row>
    <x:row r="716">
      <x:c r="AH716" s="63" t="s">
        <x:v>424</x:v>
      </x:c>
      <x:c r="AI716" s="63">
        <x:v>5</x:v>
      </x:c>
    </x:row>
    <x:row r="717">
      <x:c r="G717" s="64" t="s">
        <x:v>410</x:v>
      </x:c>
      <x:c r="H717" s="64" t="s">
        <x:v>114</x:v>
      </x:c>
      <x:c r="I717" s="526" t="n">
        <x:f>(I714/I715)*100</x:f>
        <x:v>16.666666666666664</x:v>
      </x:c>
      <x:c r="J717" s="526"/>
      <x:c r="K717" s="526"/>
      <x:c r="L717" s="514" t="s">
        <x:v>116</x:v>
      </x:c>
      <x:c r="M717" s="514"/>
      <x:c r="N717" s="514"/>
      <x:c r="O717" s="514"/>
      <x:c r="S717" s="499">
        <x:v>0.2</x:v>
      </x:c>
      <x:c r="T717" s="500"/>
      <x:c r="U717" s="501"/>
      <x:c r="V717" s="64" t="s">
        <x:v>22</x:v>
      </x:c>
      <x:c r="AG717" s="63">
        <x:v>1</x:v>
      </x:c>
      <x:c r="AH717" s="314">
        <x:v>0.375</x:v>
      </x:c>
    </x:row>
    <x:row r="718">
      <x:c r="A718" s="92"/>
      <x:c r="B718" s="92"/>
      <x:c r="C718" s="92"/>
      <x:c r="D718" s="92"/>
      <x:c r="E718" s="92"/>
      <x:c r="F718" s="92"/>
      <x:c r="G718" s="92"/>
      <x:c r="H718" s="92"/>
      <x:c r="I718" s="92"/>
      <x:c r="J718" s="92"/>
      <x:c r="K718" s="92"/>
      <x:c r="L718" s="92"/>
      <x:c r="M718" s="92"/>
      <x:c r="N718" s="92"/>
      <x:c r="O718" s="92"/>
      <x:c r="P718" s="92"/>
      <x:c r="Q718" s="92"/>
      <x:c r="R718" s="92"/>
      <x:c r="S718" s="92"/>
      <x:c r="T718" s="92"/>
      <x:c r="U718" s="92"/>
      <x:c r="V718" s="92"/>
      <x:c r="W718" s="92"/>
      <x:c r="X718" s="92"/>
      <x:c r="Y718" s="92"/>
      <x:c r="Z718" s="92"/>
      <x:c r="AA718" s="92"/>
      <x:c r="AB718" s="92"/>
      <x:c r="AC718" s="92"/>
      <x:c r="AD718" s="92"/>
      <x:c r="AE718" s="92"/>
      <x:c r="AG718" s="63">
        <x:v>2</x:v>
      </x:c>
      <x:c r="AH718" s="314">
        <x:v>0.5</x:v>
      </x:c>
    </x:row>
    <x:row r="719" s="92" customFormat="1" ht="25.5">
      <x:c r="A719" s="64"/>
      <x:c r="B719" s="87"/>
      <x:c r="C719" s="64"/>
      <x:c r="D719" s="64"/>
      <x:c r="E719" s="64"/>
      <x:c r="F719" s="64"/>
      <x:c r="G719" s="64"/>
      <x:c r="H719" s="64"/>
      <x:c r="I719" s="527" t="s">
        <x:v>411</x:v>
      </x:c>
      <x:c r="J719" s="527"/>
      <x:c r="K719" s="527"/>
      <x:c r="L719" s="527" t="n">
        <x:f>+O711</x:f>
        <x:v>6</x:v>
      </x:c>
      <x:c r="M719" s="527"/>
      <x:c r="N719" s="323" t="s">
        <x:v>225</x:v>
      </x:c>
      <x:c r="O719" s="323" t="s">
        <x:v>412</x:v>
      </x:c>
      <x:c r="P719" s="508" t="n">
        <x:f>+AF710</x:f>
        <x:v>1</x:v>
      </x:c>
      <x:c r="Q719" s="509"/>
      <x:c r="R719" s="323" t="s">
        <x:v>413</x:v>
      </x:c>
      <x:c r="S719" s="522" t="n">
        <x:f>+S717</x:f>
        <x:v>0.2</x:v>
      </x:c>
      <x:c r="T719" s="522"/>
      <x:c r="U719" s="324" t="s">
        <x:v>414</x:v>
      </x:c>
      <x:c r="V719" s="64"/>
      <x:c r="W719" s="64"/>
      <x:c r="X719" s="64"/>
      <x:c r="Y719" s="64"/>
      <x:c r="Z719" s="64"/>
      <x:c r="AA719" s="64"/>
      <x:c r="AB719" s="64"/>
      <x:c r="AC719" s="64"/>
      <x:c r="AD719" s="81"/>
      <x:c r="AE719" s="81"/>
      <x:c r="AF719" s="158"/>
      <x:c r="AG719" s="63">
        <x:v>3</x:v>
      </x:c>
      <x:c r="AH719" s="314">
        <x:v>0.625</x:v>
      </x:c>
      <x:c r="AI719" s="63"/>
      <x:c r="AJ719" s="63"/>
      <x:c r="AK719" s="63"/>
      <x:c r="AL719" s="63"/>
      <x:c r="AM719" s="63"/>
      <x:c r="AN719" s="63"/>
      <x:c r="AO719" s="63"/>
      <x:c r="AP719" s="63"/>
      <x:c r="AQ719" s="63"/>
      <x:c r="AR719" s="63"/>
      <x:c r="AS719" s="158"/>
      <x:c r="AT719" s="158"/>
      <x:c r="AU719" s="158"/>
      <x:c r="AV719" s="158"/>
      <x:c r="AW719" s="158"/>
    </x:row>
    <x:row r="720" ht="12.75" customHeight="1">
      <x:c r="A720" s="92"/>
      <x:c r="B720" s="92"/>
      <x:c r="C720" s="92"/>
      <x:c r="D720" s="92"/>
      <x:c r="E720" s="92"/>
      <x:c r="F720" s="92"/>
      <x:c r="G720" s="92"/>
      <x:c r="H720" s="92"/>
      <x:c r="I720" s="92"/>
      <x:c r="J720" s="92"/>
      <x:c r="K720" s="92"/>
      <x:c r="L720" s="92"/>
      <x:c r="M720" s="92"/>
      <x:c r="N720" s="92"/>
      <x:c r="O720" s="92"/>
      <x:c r="P720" s="92"/>
      <x:c r="Q720" s="92"/>
      <x:c r="R720" s="92"/>
      <x:c r="S720" s="92"/>
      <x:c r="T720" s="92"/>
      <x:c r="U720" s="92"/>
      <x:c r="V720" s="92"/>
      <x:c r="W720" s="92"/>
      <x:c r="X720" s="92"/>
      <x:c r="Y720" s="92"/>
      <x:c r="Z720" s="92"/>
      <x:c r="AA720" s="92"/>
      <x:c r="AB720" s="92"/>
      <x:c r="AC720" s="92"/>
      <x:c r="AD720" s="92"/>
      <x:c r="AE720" s="92"/>
      <x:c r="AF720" s="224"/>
      <x:c r="AG720" s="63">
        <x:v>4</x:v>
      </x:c>
      <x:c r="AH720" s="314">
        <x:v>0.75</x:v>
      </x:c>
    </x:row>
    <x:row r="721" s="92" customFormat="1">
      <x:c r="D721" s="92" t="s">
        <x:v>437</x:v>
      </x:c>
      <x:c r="E721" s="92" t="s">
        <x:v>438</x:v>
      </x:c>
      <x:c r="K721" s="329" t="s">
        <x:v>214</x:v>
      </x:c>
      <x:c r="L721" s="330" t="s">
        <x:v>60</x:v>
      </x:c>
      <x:c r="M721" s="437" t="n">
        <x:f>+I283</x:f>
        <x:v>0.3</x:v>
      </x:c>
      <x:c r="N721" s="437"/>
      <x:c r="O721" s="332" t="s">
        <x:v>439</x:v>
      </x:c>
      <x:c r="P721" s="333"/>
      <x:c r="Q721" s="330"/>
      <x:c r="R721" s="330"/>
      <x:c r="S721" s="572"/>
      <x:c r="T721" s="572"/>
      <x:c r="AF721" s="158"/>
      <x:c r="AG721" s="158">
        <x:v>5</x:v>
      </x:c>
      <x:c r="AH721" s="327">
        <x:v>1</x:v>
      </x:c>
      <x:c r="AI721" s="158"/>
      <x:c r="AJ721" s="158"/>
      <x:c r="AK721" s="158"/>
      <x:c r="AL721" s="158"/>
      <x:c r="AM721" s="158"/>
      <x:c r="AN721" s="158"/>
      <x:c r="AO721" s="158"/>
      <x:c r="AP721" s="158"/>
      <x:c r="AQ721" s="158"/>
      <x:c r="AR721" s="158"/>
      <x:c r="AS721" s="158"/>
      <x:c r="AT721" s="158"/>
      <x:c r="AU721" s="158"/>
      <x:c r="AV721" s="158"/>
      <x:c r="AW721" s="158"/>
    </x:row>
    <x:row r="722" s="92" customFormat="1">
      <x:c r="AF722" s="158"/>
      <x:c r="AG722" s="63"/>
      <x:c r="AH722" s="63"/>
      <x:c r="AI722" s="63"/>
      <x:c r="AJ722" s="63"/>
      <x:c r="AK722" s="63"/>
      <x:c r="AL722" s="63"/>
      <x:c r="AM722" s="63"/>
      <x:c r="AN722" s="63"/>
      <x:c r="AO722" s="63"/>
      <x:c r="AP722" s="63"/>
      <x:c r="AQ722" s="63"/>
      <x:c r="AR722" s="63"/>
      <x:c r="AS722" s="158"/>
      <x:c r="AT722" s="158"/>
      <x:c r="AU722" s="158"/>
      <x:c r="AV722" s="158"/>
      <x:c r="AW722" s="158"/>
    </x:row>
    <x:row r="723" s="92" customFormat="1" ht="12">
      <x:c r="G723" s="92" t="s">
        <x:v>435</x:v>
      </x:c>
      <x:c r="M723" s="92" t="s">
        <x:v>114</x:v>
      </x:c>
      <x:c r="N723" s="573" t="n">
        <x:f>+U552</x:f>
        <x:v>0.002</x:v>
      </x:c>
      <x:c r="O723" s="498"/>
      <x:c r="P723" s="498"/>
      <x:c r="Q723" s="498">
        <x:v>100</x:v>
      </x:c>
      <x:c r="R723" s="498"/>
      <x:c r="S723" s="532" t="n">
        <x:f>+M721*100</x:f>
        <x:v>30</x:v>
      </x:c>
      <x:c r="T723" s="498"/>
      <x:c r="U723" s="498"/>
      <x:c r="V723" s="92" t="s">
        <x:v>114</x:v>
      </x:c>
      <x:c r="W723" s="532" t="n">
        <x:f>N723*Q723*S723</x:f>
        <x:v>6</x:v>
      </x:c>
      <x:c r="X723" s="532"/>
      <x:c r="Y723" s="532"/>
      <x:c r="AF723" s="158"/>
      <x:c r="AG723" s="158"/>
      <x:c r="AH723" s="158"/>
      <x:c r="AI723" s="158"/>
      <x:c r="AJ723" s="158"/>
      <x:c r="AK723" s="158"/>
      <x:c r="AL723" s="158"/>
      <x:c r="AM723" s="158"/>
      <x:c r="AN723" s="158"/>
      <x:c r="AO723" s="158"/>
      <x:c r="AP723" s="158"/>
      <x:c r="AQ723" s="158"/>
      <x:c r="AR723" s="158"/>
      <x:c r="AS723" s="158"/>
      <x:c r="AT723" s="158"/>
      <x:c r="AU723" s="158"/>
      <x:c r="AV723" s="158"/>
      <x:c r="AW723" s="158"/>
    </x:row>
    <x:row r="724" s="92" customFormat="1" ht="12">
      <x:c r="AF724" s="158"/>
      <x:c r="AG724" s="158"/>
      <x:c r="AH724" s="158"/>
      <x:c r="AI724" s="158"/>
      <x:c r="AJ724" s="158"/>
      <x:c r="AK724" s="158"/>
      <x:c r="AL724" s="158"/>
      <x:c r="AM724" s="158"/>
      <x:c r="AN724" s="158"/>
      <x:c r="AO724" s="158"/>
      <x:c r="AP724" s="158"/>
      <x:c r="AQ724" s="158"/>
      <x:c r="AR724" s="158"/>
      <x:c r="AS724" s="158"/>
      <x:c r="AT724" s="158"/>
      <x:c r="AU724" s="158"/>
      <x:c r="AV724" s="158"/>
      <x:c r="AW724" s="158"/>
    </x:row>
    <x:row r="725" s="92" customFormat="1" ht="12">
      <x:c r="F725" s="92" t="s">
        <x:v>306</x:v>
      </x:c>
      <x:c r="G725" s="92" t="s">
        <x:v>436</x:v>
      </x:c>
      <x:c r="AF725" s="158"/>
      <x:c r="AG725" s="158"/>
      <x:c r="AH725" s="158"/>
      <x:c r="AI725" s="158"/>
      <x:c r="AJ725" s="158"/>
      <x:c r="AK725" s="158"/>
      <x:c r="AL725" s="158"/>
      <x:c r="AM725" s="158"/>
      <x:c r="AN725" s="158"/>
      <x:c r="AO725" s="158"/>
      <x:c r="AP725" s="158"/>
      <x:c r="AQ725" s="158"/>
      <x:c r="AR725" s="158"/>
      <x:c r="AS725" s="158"/>
      <x:c r="AT725" s="158"/>
      <x:c r="AU725" s="158"/>
      <x:c r="AV725" s="158"/>
      <x:c r="AW725" s="158"/>
    </x:row>
    <x:row r="726" s="92" customFormat="1" ht="12">
      <x:c r="G726" s="186">
        <x:v>1</x:v>
      </x:c>
      <x:c r="H726" s="430" t="s">
        <x:v>430</x:v>
      </x:c>
      <x:c r="I726" s="430"/>
      <x:c r="J726" s="498" t="s">
        <x:v>114</x:v>
      </x:c>
      <x:c r="K726" s="498"/>
      <x:c r="L726" s="175">
        <x:v>1</x:v>
      </x:c>
      <x:c r="M726" s="571" t="n">
        <x:f>+W723</x:f>
        <x:v>6</x:v>
      </x:c>
      <x:c r="N726" s="430"/>
      <x:c r="O726" s="430" t="s">
        <x:v>114</x:v>
      </x:c>
      <x:c r="P726" s="430"/>
      <x:c r="Q726" s="571" t="n">
        <x:f>L726/L727*M726</x:f>
        <x:v>2</x:v>
      </x:c>
      <x:c r="R726" s="571"/>
      <x:c r="S726" s="571"/>
      <x:c r="T726" s="430" t="s">
        <x:v>431</x:v>
      </x:c>
      <x:c r="U726" s="430"/>
      <x:c r="V726" s="430"/>
      <x:c r="AF726" s="158"/>
      <x:c r="AG726" s="158"/>
      <x:c r="AH726" s="158"/>
      <x:c r="AI726" s="158"/>
      <x:c r="AJ726" s="158"/>
      <x:c r="AK726" s="158"/>
      <x:c r="AL726" s="158"/>
      <x:c r="AM726" s="158"/>
      <x:c r="AN726" s="158"/>
      <x:c r="AO726" s="158"/>
      <x:c r="AP726" s="158"/>
      <x:c r="AQ726" s="158"/>
      <x:c r="AR726" s="158"/>
      <x:c r="AS726" s="158"/>
      <x:c r="AT726" s="158"/>
      <x:c r="AU726" s="158"/>
      <x:c r="AV726" s="158"/>
      <x:c r="AW726" s="158"/>
    </x:row>
    <x:row r="727" s="92" customFormat="1" ht="12" customHeight="1">
      <x:c r="G727" s="92">
        <x:v>3</x:v>
      </x:c>
      <x:c r="H727" s="430"/>
      <x:c r="I727" s="430"/>
      <x:c r="L727" s="151">
        <x:v>3</x:v>
      </x:c>
      <x:c r="M727" s="430"/>
      <x:c r="N727" s="430"/>
      <x:c r="O727" s="430"/>
      <x:c r="P727" s="430"/>
      <x:c r="Q727" s="571"/>
      <x:c r="R727" s="571"/>
      <x:c r="S727" s="571"/>
      <x:c r="T727" s="430"/>
      <x:c r="U727" s="430"/>
      <x:c r="V727" s="430"/>
      <x:c r="AF727" s="158"/>
      <x:c r="AG727" s="158"/>
      <x:c r="AH727" s="158"/>
      <x:c r="AI727" s="158"/>
      <x:c r="AJ727" s="158"/>
      <x:c r="AK727" s="158"/>
      <x:c r="AL727" s="158"/>
      <x:c r="AM727" s="158"/>
      <x:c r="AN727" s="158"/>
      <x:c r="AO727" s="158"/>
      <x:c r="AP727" s="158"/>
      <x:c r="AQ727" s="158"/>
      <x:c r="AR727" s="158"/>
      <x:c r="AS727" s="158"/>
      <x:c r="AT727" s="158"/>
      <x:c r="AU727" s="158"/>
      <x:c r="AV727" s="158"/>
      <x:c r="AW727" s="158"/>
    </x:row>
    <x:row r="728" s="92" customFormat="1">
      <x:c r="AF728" s="158"/>
      <x:c r="AG728" s="63"/>
      <x:c r="AH728" s="63" t="s">
        <x:v>420</x:v>
      </x:c>
      <x:c r="AI728" s="63">
        <x:v>1</x:v>
      </x:c>
      <x:c r="AJ728" s="63"/>
      <x:c r="AK728" s="63"/>
      <x:c r="AL728" s="63"/>
      <x:c r="AM728" s="63"/>
      <x:c r="AN728" s="63"/>
      <x:c r="AO728" s="63"/>
      <x:c r="AP728" s="63"/>
      <x:c r="AQ728" s="63"/>
      <x:c r="AR728" s="63"/>
      <x:c r="AS728" s="158"/>
      <x:c r="AT728" s="158"/>
      <x:c r="AU728" s="158"/>
      <x:c r="AV728" s="158"/>
      <x:c r="AW728" s="158"/>
    </x:row>
    <x:row r="729" s="92" customFormat="1">
      <x:c r="A729" s="64"/>
      <x:c r="B729" s="64"/>
      <x:c r="C729" s="64"/>
      <x:c r="D729" s="64"/>
      <x:c r="E729" s="64"/>
      <x:c r="F729" s="64"/>
      <x:c r="G729" s="64" t="s">
        <x:v>391</x:v>
      </x:c>
      <x:c r="H729" s="64" t="s">
        <x:v>114</x:v>
      </x:c>
      <x:c r="I729" s="526" t="n">
        <x:f>+Q726</x:f>
        <x:v>2</x:v>
      </x:c>
      <x:c r="J729" s="514"/>
      <x:c r="K729" s="514"/>
      <x:c r="L729" s="64" t="s">
        <x:v>408</x:v>
      </x:c>
      <x:c r="M729" s="64"/>
      <x:c r="N729" s="64"/>
      <x:c r="O729" s="64"/>
      <x:c r="P729" s="64"/>
      <x:c r="Q729" s="64"/>
      <x:c r="R729" s="64"/>
      <x:c r="S729" s="64"/>
      <x:c r="T729" s="533" t="n">
        <x:f>3.1416*(T730/2)^2</x:f>
        <x:v>20.26834656</x:v>
      </x:c>
      <x:c r="U729" s="533"/>
      <x:c r="V729" s="533"/>
      <x:c r="W729" s="64"/>
      <x:c r="X729" s="64"/>
      <x:c r="Y729" s="64"/>
      <x:c r="Z729" s="64"/>
      <x:c r="AA729" s="64"/>
      <x:c r="AB729" s="64"/>
      <x:c r="AC729" s="64"/>
      <x:c r="AD729" s="64"/>
      <x:c r="AE729" s="64"/>
      <x:c r="AF729" s="158"/>
      <x:c r="AG729" s="63"/>
      <x:c r="AH729" s="63" t="s">
        <x:v>421</x:v>
      </x:c>
      <x:c r="AI729" s="63">
        <x:v>2</x:v>
      </x:c>
      <x:c r="AJ729" s="63"/>
      <x:c r="AK729" s="63"/>
      <x:c r="AL729" s="63"/>
      <x:c r="AM729" s="63"/>
      <x:c r="AN729" s="63"/>
      <x:c r="AO729" s="63"/>
      <x:c r="AP729" s="63"/>
      <x:c r="AQ729" s="63"/>
      <x:c r="AR729" s="63"/>
      <x:c r="AS729" s="158"/>
      <x:c r="AT729" s="158"/>
      <x:c r="AU729" s="158"/>
      <x:c r="AV729" s="158"/>
      <x:c r="AW729" s="158"/>
    </x:row>
    <x:row r="730" ht="15">
      <x:c r="T730" s="534" t="n">
        <x:f>AF730*2.54</x:f>
        <x:v>5.08</x:v>
      </x:c>
      <x:c r="U730" s="534"/>
      <x:c r="V730" s="63"/>
      <x:c r="X730" s="514"/>
      <x:c r="Y730" s="514"/>
      <x:c r="AF730" s="63" t="n">
        <x:f>LOOKUP(AF731,AG753:AH757)</x:f>
        <x:v>2</x:v>
      </x:c>
      <x:c r="AH730" s="63" t="s">
        <x:v>382</x:v>
      </x:c>
      <x:c r="AI730" s="63">
        <x:v>3</x:v>
      </x:c>
      <x:c r="AJ730" s="326"/>
      <x:c r="AK730" s="317"/>
      <x:c r="AL730" s="318"/>
      <x:c r="AM730" s="317"/>
      <x:c r="AN730" s="317"/>
      <x:c r="AO730" s="317"/>
      <x:c r="AP730" s="317"/>
      <x:c r="AQ730" s="317"/>
      <x:c r="AR730" s="317"/>
    </x:row>
    <x:row r="731" ht="15">
      <x:c r="G731" s="64" t="s">
        <x:v>391</x:v>
      </x:c>
      <x:c r="H731" s="64" t="s">
        <x:v>114</x:v>
      </x:c>
      <x:c r="I731" s="515" t="n">
        <x:f>+I729</x:f>
        <x:v>2</x:v>
      </x:c>
      <x:c r="J731" s="516"/>
      <x:c r="K731" s="517"/>
      <x:c r="L731" s="222"/>
      <x:c r="M731" s="222"/>
      <x:c r="N731" s="222"/>
      <x:c r="O731" s="518">
        <x:v>2</x:v>
      </x:c>
      <x:c r="P731" s="517"/>
      <x:c r="Q731" s="519" t="s">
        <x:v>225</x:v>
      </x:c>
      <x:c r="R731" s="520"/>
      <x:c r="S731" s="521" t="n">
        <x:f>+AF730</x:f>
        <x:v>2</x:v>
      </x:c>
      <x:c r="T731" s="521"/>
      <x:c r="U731" s="521"/>
      <x:c r="V731" s="519" t="s">
        <x:v>114</x:v>
      </x:c>
      <x:c r="W731" s="528"/>
      <x:c r="X731" s="529" t="n">
        <x:f>T729*O731</x:f>
        <x:v>40.53669312</x:v>
      </x:c>
      <x:c r="Y731" s="530"/>
      <x:c r="Z731" s="531"/>
      <x:c r="AB731" s="81"/>
      <x:c r="AC731" s="81"/>
      <x:c r="AD731" s="314"/>
      <x:c r="AE731" s="315"/>
      <x:c r="AF731" s="63">
        <x:v>2</x:v>
      </x:c>
      <x:c r="AH731" s="63" t="s">
        <x:v>423</x:v>
      </x:c>
      <x:c r="AI731" s="63">
        <x:v>4</x:v>
      </x:c>
      <x:c r="AJ731" s="317"/>
      <x:c r="AK731" s="317"/>
      <x:c r="AL731" s="318"/>
      <x:c r="AM731" s="317"/>
      <x:c r="AN731" s="317"/>
      <x:c r="AO731" s="317"/>
      <x:c r="AP731" s="317"/>
      <x:c r="AQ731" s="317"/>
      <x:c r="AR731" s="317"/>
    </x:row>
    <x:row r="732" ht="15">
      <x:c r="F732" s="319"/>
      <x:c r="G732" s="319"/>
      <x:c r="H732" s="319"/>
      <x:c r="I732" s="319"/>
      <x:c r="J732" s="319"/>
      <x:c r="X732" s="237" t="str">
        <x:f>IF(I731&lt;=X731,"OK CUMPLE","NO PASA")</x:f>
        <x:v>OK CUMPLE</x:v>
      </x:c>
      <x:c r="AB732" s="81"/>
      <x:c r="AC732" s="81"/>
      <x:c r="AD732" s="63"/>
      <x:c r="AE732" s="315"/>
      <x:c r="AF732" s="316"/>
      <x:c r="AH732" s="63" t="s">
        <x:v>424</x:v>
      </x:c>
      <x:c r="AI732" s="63">
        <x:v>5</x:v>
      </x:c>
      <x:c r="AS732" s="317"/>
      <x:c r="AT732" s="317"/>
      <x:c r="AU732" s="317"/>
      <x:c r="AV732" s="318"/>
      <x:c r="AW732" s="318"/>
      <x:c r="AX732" s="169"/>
      <x:c r="AY732" s="169"/>
      <x:c r="AZ732" s="169"/>
      <x:c r="BA732" s="169"/>
      <x:c r="BB732" s="169"/>
      <x:c r="BC732" s="169"/>
      <x:c r="BD732" s="169"/>
      <x:c r="BE732" s="169"/>
      <x:c r="BF732" s="169"/>
      <x:c r="BG732" s="169"/>
      <x:c r="BH732" s="169"/>
      <x:c r="BI732" s="169"/>
      <x:c r="BJ732" s="169"/>
      <x:c r="BK732" s="169"/>
      <x:c r="BL732" s="169"/>
      <x:c r="BM732" s="169"/>
      <x:c r="BN732" s="169"/>
    </x:row>
    <x:row r="733" ht="15">
      <x:c r="X733" s="320" t="str">
        <x:f>IF(X731&gt;I731+1.5,"MUCHO ACERO","")</x:f>
        <x:v>MUCHO ACERO</x:v>
      </x:c>
      <x:c r="AF733" s="316"/>
      <x:c r="AG733" s="63">
        <x:v>1</x:v>
      </x:c>
      <x:c r="AH733" s="314">
        <x:v>0.375</x:v>
      </x:c>
      <x:c r="AS733" s="317"/>
      <x:c r="AT733" s="317"/>
      <x:c r="AU733" s="317"/>
      <x:c r="AV733" s="318"/>
      <x:c r="AW733" s="318"/>
      <x:c r="AX733" s="169"/>
      <x:c r="AY733" s="169"/>
      <x:c r="AZ733" s="169"/>
      <x:c r="BA733" s="169"/>
      <x:c r="BB733" s="169"/>
      <x:c r="BC733" s="169"/>
      <x:c r="BD733" s="169"/>
      <x:c r="BE733" s="169"/>
      <x:c r="BF733" s="169"/>
      <x:c r="BG733" s="169"/>
      <x:c r="BH733" s="169"/>
      <x:c r="BI733" s="169"/>
      <x:c r="BJ733" s="169"/>
      <x:c r="BK733" s="169"/>
      <x:c r="BL733" s="169"/>
      <x:c r="BM733" s="169"/>
      <x:c r="BN733" s="169"/>
    </x:row>
    <x:row r="734">
      <x:c r="G734" s="64" t="s">
        <x:v>410</x:v>
      </x:c>
      <x:c r="H734" s="64" t="s">
        <x:v>114</x:v>
      </x:c>
      <x:c r="I734" s="523" t="n">
        <x:f>+T729</x:f>
        <x:v>20.26834656</x:v>
      </x:c>
      <x:c r="J734" s="524"/>
      <x:c r="K734" s="524"/>
      <x:c r="L734" s="525" t="s">
        <x:v>211</x:v>
      </x:c>
      <x:c r="M734" s="525"/>
      <x:c r="N734" s="525">
        <x:v>100</x:v>
      </x:c>
      <x:c r="O734" s="525"/>
      <x:c r="P734" s="525"/>
      <x:c r="AG734" s="63">
        <x:v>2</x:v>
      </x:c>
      <x:c r="AH734" s="314">
        <x:v>0.5</x:v>
      </x:c>
    </x:row>
    <x:row r="735">
      <x:c r="I735" s="526" t="n">
        <x:f>+X731</x:f>
        <x:v>40.53669312</x:v>
      </x:c>
      <x:c r="J735" s="514"/>
      <x:c r="K735" s="514"/>
      <x:c r="L735" s="525"/>
      <x:c r="M735" s="525"/>
      <x:c r="N735" s="525"/>
      <x:c r="O735" s="525"/>
      <x:c r="P735" s="525"/>
      <x:c r="AG735" s="63">
        <x:v>3</x:v>
      </x:c>
      <x:c r="AH735" s="314">
        <x:v>0.625</x:v>
      </x:c>
    </x:row>
    <x:row r="736">
      <x:c r="AG736" s="63">
        <x:v>4</x:v>
      </x:c>
      <x:c r="AH736" s="314">
        <x:v>0.75</x:v>
      </x:c>
    </x:row>
    <x:row r="737">
      <x:c r="G737" s="64" t="s">
        <x:v>410</x:v>
      </x:c>
      <x:c r="H737" s="64" t="s">
        <x:v>114</x:v>
      </x:c>
      <x:c r="I737" s="526" t="n">
        <x:f>(I734/I735)*100/2</x:f>
        <x:v>25</x:v>
      </x:c>
      <x:c r="J737" s="526"/>
      <x:c r="K737" s="526"/>
      <x:c r="L737" s="514" t="s">
        <x:v>116</x:v>
      </x:c>
      <x:c r="M737" s="514"/>
      <x:c r="N737" s="514"/>
      <x:c r="O737" s="514"/>
      <x:c r="S737" s="499">
        <x:v>0.25</x:v>
      </x:c>
      <x:c r="T737" s="500"/>
      <x:c r="U737" s="501"/>
      <x:c r="V737" s="64" t="s">
        <x:v>22</x:v>
      </x:c>
      <x:c r="AG737" s="158">
        <x:v>5</x:v>
      </x:c>
      <x:c r="AH737" s="327">
        <x:v>1</x:v>
      </x:c>
      <x:c r="AI737" s="158"/>
      <x:c r="AJ737" s="158"/>
      <x:c r="AK737" s="158"/>
      <x:c r="AL737" s="158"/>
      <x:c r="AM737" s="158"/>
      <x:c r="AN737" s="158"/>
      <x:c r="AO737" s="158"/>
      <x:c r="AP737" s="158"/>
      <x:c r="AQ737" s="158"/>
      <x:c r="AR737" s="158"/>
    </x:row>
    <x:row r="738">
      <x:c r="A738" s="92"/>
      <x:c r="B738" s="92"/>
      <x:c r="C738" s="92"/>
      <x:c r="D738" s="92"/>
      <x:c r="E738" s="92"/>
      <x:c r="F738" s="92"/>
      <x:c r="G738" s="92"/>
      <x:c r="H738" s="92"/>
      <x:c r="I738" s="92"/>
      <x:c r="J738" s="92"/>
      <x:c r="K738" s="92"/>
      <x:c r="L738" s="92"/>
      <x:c r="M738" s="92"/>
      <x:c r="N738" s="92"/>
      <x:c r="O738" s="92"/>
      <x:c r="P738" s="92"/>
      <x:c r="Q738" s="92"/>
      <x:c r="R738" s="92"/>
      <x:c r="S738" s="92"/>
      <x:c r="T738" s="92"/>
      <x:c r="U738" s="92"/>
      <x:c r="V738" s="92"/>
      <x:c r="W738" s="92"/>
      <x:c r="X738" s="92"/>
      <x:c r="Y738" s="92"/>
      <x:c r="Z738" s="92"/>
      <x:c r="AA738" s="92"/>
      <x:c r="AB738" s="92"/>
      <x:c r="AC738" s="92"/>
      <x:c r="AD738" s="92"/>
      <x:c r="AE738" s="92"/>
    </x:row>
    <x:row r="739" s="92" customFormat="1" ht="25.5">
      <x:c r="A739" s="64"/>
      <x:c r="B739" s="87"/>
      <x:c r="C739" s="64"/>
      <x:c r="D739" s="64"/>
      <x:c r="E739" s="64"/>
      <x:c r="F739" s="64"/>
      <x:c r="G739" s="64"/>
      <x:c r="H739" s="64"/>
      <x:c r="I739" s="527" t="s">
        <x:v>411</x:v>
      </x:c>
      <x:c r="J739" s="527"/>
      <x:c r="K739" s="527"/>
      <x:c r="L739" s="527" t="n">
        <x:f>+O731</x:f>
        <x:v>2</x:v>
      </x:c>
      <x:c r="M739" s="527"/>
      <x:c r="N739" s="323" t="s">
        <x:v>225</x:v>
      </x:c>
      <x:c r="O739" s="323" t="s">
        <x:v>412</x:v>
      </x:c>
      <x:c r="P739" s="508" t="n">
        <x:f>+AF730</x:f>
        <x:v>2</x:v>
      </x:c>
      <x:c r="Q739" s="509"/>
      <x:c r="R739" s="323" t="s">
        <x:v>413</x:v>
      </x:c>
      <x:c r="S739" s="522" t="n">
        <x:f>+S737</x:f>
        <x:v>0.25</x:v>
      </x:c>
      <x:c r="T739" s="522"/>
      <x:c r="U739" s="324" t="s">
        <x:v>414</x:v>
      </x:c>
      <x:c r="V739" s="64"/>
      <x:c r="W739" s="64"/>
      <x:c r="X739" s="64"/>
      <x:c r="Y739" s="64"/>
      <x:c r="Z739" s="64"/>
      <x:c r="AA739" s="64"/>
      <x:c r="AB739" s="64"/>
      <x:c r="AC739" s="64"/>
      <x:c r="AD739" s="81"/>
      <x:c r="AE739" s="81"/>
      <x:c r="AF739" s="158"/>
      <x:c r="AG739" s="158"/>
      <x:c r="AH739" s="158"/>
      <x:c r="AI739" s="158"/>
      <x:c r="AJ739" s="158"/>
      <x:c r="AK739" s="158"/>
      <x:c r="AL739" s="158"/>
      <x:c r="AM739" s="158"/>
      <x:c r="AN739" s="158"/>
      <x:c r="AO739" s="158"/>
      <x:c r="AP739" s="158"/>
      <x:c r="AQ739" s="158"/>
      <x:c r="AR739" s="158"/>
      <x:c r="AS739" s="158"/>
      <x:c r="AT739" s="158"/>
      <x:c r="AU739" s="158"/>
      <x:c r="AV739" s="158"/>
      <x:c r="AW739" s="158"/>
    </x:row>
    <x:row r="740" ht="12.75" customHeight="1">
      <x:c r="A740" s="92"/>
      <x:c r="B740" s="92"/>
      <x:c r="C740" s="92"/>
      <x:c r="D740" s="92"/>
      <x:c r="E740" s="92"/>
      <x:c r="F740" s="92"/>
      <x:c r="G740" s="92"/>
      <x:c r="H740" s="92"/>
      <x:c r="I740" s="92"/>
      <x:c r="J740" s="92"/>
      <x:c r="K740" s="92"/>
      <x:c r="L740" s="92"/>
      <x:c r="M740" s="92"/>
      <x:c r="N740" s="92"/>
      <x:c r="O740" s="92"/>
      <x:c r="P740" s="92"/>
      <x:c r="Q740" s="92"/>
      <x:c r="R740" s="92"/>
      <x:c r="S740" s="92"/>
      <x:c r="T740" s="92"/>
      <x:c r="U740" s="92"/>
      <x:c r="V740" s="92"/>
      <x:c r="W740" s="92"/>
      <x:c r="X740" s="92"/>
      <x:c r="Y740" s="92"/>
      <x:c r="Z740" s="92"/>
      <x:c r="AA740" s="92"/>
      <x:c r="AB740" s="92"/>
      <x:c r="AC740" s="92"/>
      <x:c r="AD740" s="92"/>
      <x:c r="AE740" s="92"/>
      <x:c r="AF740" s="224"/>
      <x:c r="AG740" s="158"/>
      <x:c r="AH740" s="158"/>
      <x:c r="AI740" s="158"/>
      <x:c r="AJ740" s="158"/>
      <x:c r="AK740" s="158"/>
      <x:c r="AL740" s="158"/>
      <x:c r="AM740" s="158"/>
      <x:c r="AN740" s="158"/>
      <x:c r="AO740" s="158"/>
      <x:c r="AP740" s="158"/>
      <x:c r="AQ740" s="158"/>
      <x:c r="AR740" s="158"/>
    </x:row>
    <x:row r="741" s="92" customFormat="1" ht="12">
      <x:c r="F741" s="92" t="s">
        <x:v>323</x:v>
      </x:c>
      <x:c r="G741" s="92" t="s">
        <x:v>432</x:v>
      </x:c>
      <x:c r="AF741" s="158"/>
      <x:c r="AG741" s="158"/>
      <x:c r="AH741" s="158"/>
      <x:c r="AI741" s="158"/>
      <x:c r="AJ741" s="158"/>
      <x:c r="AK741" s="158"/>
      <x:c r="AL741" s="158"/>
      <x:c r="AM741" s="158"/>
      <x:c r="AN741" s="158"/>
      <x:c r="AO741" s="158"/>
      <x:c r="AP741" s="158"/>
      <x:c r="AQ741" s="158"/>
      <x:c r="AR741" s="158"/>
      <x:c r="AS741" s="158"/>
      <x:c r="AT741" s="158"/>
      <x:c r="AU741" s="158"/>
      <x:c r="AV741" s="158"/>
      <x:c r="AW741" s="158"/>
    </x:row>
    <x:row r="742" s="92" customFormat="1" ht="12">
      <x:c r="G742" s="186">
        <x:v>2</x:v>
      </x:c>
      <x:c r="H742" s="430" t="s">
        <x:v>430</x:v>
      </x:c>
      <x:c r="I742" s="430"/>
      <x:c r="J742" s="498" t="s">
        <x:v>114</x:v>
      </x:c>
      <x:c r="K742" s="498"/>
      <x:c r="L742" s="175">
        <x:v>2</x:v>
      </x:c>
      <x:c r="M742" s="570" t="n">
        <x:f>+W723</x:f>
        <x:v>6</x:v>
      </x:c>
      <x:c r="N742" s="570"/>
      <x:c r="O742" s="430" t="s">
        <x:v>114</x:v>
      </x:c>
      <x:c r="P742" s="430"/>
      <x:c r="Q742" s="571" t="n">
        <x:f>L742/L743*M742</x:f>
        <x:v>4</x:v>
      </x:c>
      <x:c r="R742" s="571"/>
      <x:c r="S742" s="571"/>
      <x:c r="T742" s="430" t="s">
        <x:v>431</x:v>
      </x:c>
      <x:c r="U742" s="430"/>
      <x:c r="V742" s="430"/>
      <x:c r="AF742" s="158"/>
      <x:c r="AG742" s="158"/>
      <x:c r="AH742" s="158"/>
      <x:c r="AI742" s="158"/>
      <x:c r="AJ742" s="158"/>
      <x:c r="AK742" s="158"/>
      <x:c r="AL742" s="158"/>
      <x:c r="AM742" s="158"/>
      <x:c r="AN742" s="158"/>
      <x:c r="AO742" s="158"/>
      <x:c r="AP742" s="158"/>
      <x:c r="AQ742" s="158"/>
      <x:c r="AR742" s="158"/>
      <x:c r="AS742" s="158"/>
      <x:c r="AT742" s="158"/>
      <x:c r="AU742" s="158"/>
      <x:c r="AV742" s="158"/>
      <x:c r="AW742" s="158"/>
    </x:row>
    <x:row r="743" s="92" customFormat="1" ht="12" customHeight="1">
      <x:c r="G743" s="92">
        <x:v>3</x:v>
      </x:c>
      <x:c r="H743" s="430"/>
      <x:c r="I743" s="430"/>
      <x:c r="L743" s="151">
        <x:v>3</x:v>
      </x:c>
      <x:c r="M743" s="570"/>
      <x:c r="N743" s="570"/>
      <x:c r="O743" s="430"/>
      <x:c r="P743" s="430"/>
      <x:c r="Q743" s="571"/>
      <x:c r="R743" s="571"/>
      <x:c r="S743" s="571"/>
      <x:c r="T743" s="430"/>
      <x:c r="U743" s="430"/>
      <x:c r="V743" s="430"/>
      <x:c r="AF743" s="158"/>
      <x:c r="AG743" s="158"/>
      <x:c r="AH743" s="158"/>
      <x:c r="AI743" s="158"/>
      <x:c r="AJ743" s="158"/>
      <x:c r="AK743" s="158"/>
      <x:c r="AL743" s="158"/>
      <x:c r="AM743" s="158"/>
      <x:c r="AN743" s="158"/>
      <x:c r="AO743" s="158"/>
      <x:c r="AP743" s="158"/>
      <x:c r="AQ743" s="158"/>
      <x:c r="AR743" s="158"/>
      <x:c r="AS743" s="158"/>
      <x:c r="AT743" s="158"/>
      <x:c r="AU743" s="158"/>
      <x:c r="AV743" s="158"/>
      <x:c r="AW743" s="158"/>
    </x:row>
    <x:row r="744" s="92" customFormat="1" ht="12">
      <x:c r="AF744" s="158"/>
      <x:c r="AG744" s="158"/>
      <x:c r="AH744" s="158"/>
      <x:c r="AI744" s="158"/>
      <x:c r="AJ744" s="158"/>
      <x:c r="AK744" s="158"/>
      <x:c r="AL744" s="158"/>
      <x:c r="AM744" s="158"/>
      <x:c r="AN744" s="158"/>
      <x:c r="AO744" s="158"/>
      <x:c r="AP744" s="158"/>
      <x:c r="AQ744" s="158"/>
      <x:c r="AR744" s="158"/>
      <x:c r="AS744" s="158"/>
      <x:c r="AT744" s="158"/>
      <x:c r="AU744" s="158"/>
      <x:c r="AV744" s="158"/>
      <x:c r="AW744" s="158"/>
    </x:row>
    <x:row r="745" s="92" customFormat="1">
      <x:c r="A745" s="64"/>
      <x:c r="B745" s="64"/>
      <x:c r="C745" s="64"/>
      <x:c r="D745" s="64"/>
      <x:c r="E745" s="64"/>
      <x:c r="F745" s="64"/>
      <x:c r="G745" s="64" t="s">
        <x:v>391</x:v>
      </x:c>
      <x:c r="H745" s="64" t="s">
        <x:v>114</x:v>
      </x:c>
      <x:c r="I745" s="526" t="n">
        <x:f>+Q742</x:f>
        <x:v>4</x:v>
      </x:c>
      <x:c r="J745" s="514"/>
      <x:c r="K745" s="514"/>
      <x:c r="L745" s="64" t="s">
        <x:v>408</x:v>
      </x:c>
      <x:c r="M745" s="64"/>
      <x:c r="N745" s="64"/>
      <x:c r="O745" s="64"/>
      <x:c r="P745" s="64"/>
      <x:c r="Q745" s="64"/>
      <x:c r="R745" s="64"/>
      <x:c r="S745" s="64"/>
      <x:c r="T745" s="533" t="n">
        <x:f>3.1416*(T746/2)^2</x:f>
        <x:v>20.26834656</x:v>
      </x:c>
      <x:c r="U745" s="533"/>
      <x:c r="V745" s="533"/>
      <x:c r="W745" s="64"/>
      <x:c r="X745" s="64"/>
      <x:c r="Y745" s="64"/>
      <x:c r="Z745" s="64"/>
      <x:c r="AA745" s="64"/>
      <x:c r="AB745" s="64"/>
      <x:c r="AC745" s="64"/>
      <x:c r="AD745" s="64"/>
      <x:c r="AE745" s="64"/>
      <x:c r="AF745" s="158"/>
      <x:c r="AG745" s="158"/>
      <x:c r="AH745" s="158"/>
      <x:c r="AI745" s="158"/>
      <x:c r="AJ745" s="158"/>
      <x:c r="AK745" s="158"/>
      <x:c r="AL745" s="158"/>
      <x:c r="AM745" s="158"/>
      <x:c r="AN745" s="158"/>
      <x:c r="AO745" s="158"/>
      <x:c r="AP745" s="158"/>
      <x:c r="AQ745" s="158"/>
      <x:c r="AR745" s="158"/>
      <x:c r="AS745" s="158"/>
      <x:c r="AT745" s="158"/>
      <x:c r="AU745" s="158"/>
      <x:c r="AV745" s="158"/>
      <x:c r="AW745" s="158"/>
    </x:row>
    <x:row r="746">
      <x:c r="T746" s="534" t="n">
        <x:f>AF746*2.54</x:f>
        <x:v>5.08</x:v>
      </x:c>
      <x:c r="U746" s="534"/>
      <x:c r="V746" s="63"/>
      <x:c r="X746" s="514"/>
      <x:c r="Y746" s="514"/>
      <x:c r="AF746" s="63" t="n">
        <x:f>LOOKUP(AF747,AG769:AH773)</x:f>
        <x:v>2</x:v>
      </x:c>
      <x:c r="AG746" s="158"/>
      <x:c r="AH746" s="158"/>
      <x:c r="AI746" s="158"/>
      <x:c r="AJ746" s="158"/>
      <x:c r="AK746" s="158"/>
      <x:c r="AL746" s="158"/>
      <x:c r="AM746" s="158"/>
      <x:c r="AN746" s="158"/>
      <x:c r="AO746" s="158"/>
      <x:c r="AP746" s="158"/>
      <x:c r="AQ746" s="158"/>
      <x:c r="AR746" s="158"/>
    </x:row>
    <x:row r="747" ht="15">
      <x:c r="G747" s="64" t="s">
        <x:v>391</x:v>
      </x:c>
      <x:c r="H747" s="64" t="s">
        <x:v>114</x:v>
      </x:c>
      <x:c r="I747" s="515" t="n">
        <x:f>+I745</x:f>
        <x:v>4</x:v>
      </x:c>
      <x:c r="J747" s="516"/>
      <x:c r="K747" s="517"/>
      <x:c r="L747" s="222"/>
      <x:c r="M747" s="222"/>
      <x:c r="N747" s="222"/>
      <x:c r="O747" s="518">
        <x:v>4</x:v>
      </x:c>
      <x:c r="P747" s="517"/>
      <x:c r="Q747" s="519" t="s">
        <x:v>225</x:v>
      </x:c>
      <x:c r="R747" s="520"/>
      <x:c r="S747" s="521" t="n">
        <x:f>+AF746</x:f>
        <x:v>2</x:v>
      </x:c>
      <x:c r="T747" s="521"/>
      <x:c r="U747" s="521"/>
      <x:c r="V747" s="519" t="s">
        <x:v>114</x:v>
      </x:c>
      <x:c r="W747" s="528"/>
      <x:c r="X747" s="529" t="n">
        <x:f>T745*O747</x:f>
        <x:v>81.07338624</x:v>
      </x:c>
      <x:c r="Y747" s="530"/>
      <x:c r="Z747" s="531"/>
      <x:c r="AB747" s="81"/>
      <x:c r="AC747" s="81"/>
      <x:c r="AD747" s="314"/>
      <x:c r="AE747" s="315"/>
      <x:c r="AF747" s="63">
        <x:v>2</x:v>
      </x:c>
      <x:c r="AG747" s="158"/>
      <x:c r="AH747" s="158"/>
      <x:c r="AI747" s="158"/>
      <x:c r="AJ747" s="158"/>
      <x:c r="AK747" s="158"/>
      <x:c r="AL747" s="158"/>
      <x:c r="AM747" s="158"/>
      <x:c r="AN747" s="158"/>
      <x:c r="AO747" s="158"/>
      <x:c r="AP747" s="158"/>
      <x:c r="AQ747" s="158"/>
      <x:c r="AR747" s="158"/>
    </x:row>
    <x:row r="748" ht="15">
      <x:c r="F748" s="319"/>
      <x:c r="G748" s="319"/>
      <x:c r="H748" s="319"/>
      <x:c r="I748" s="319"/>
      <x:c r="J748" s="319"/>
      <x:c r="X748" s="237" t="str">
        <x:f>IF(I747&lt;=X747,"OK CUMPLE","NO PASA")</x:f>
        <x:v>OK CUMPLE</x:v>
      </x:c>
      <x:c r="AB748" s="81"/>
      <x:c r="AC748" s="81"/>
      <x:c r="AD748" s="63"/>
      <x:c r="AE748" s="315"/>
      <x:c r="AF748" s="316"/>
      <x:c r="AH748" s="63" t="s">
        <x:v>420</x:v>
      </x:c>
      <x:c r="AI748" s="63">
        <x:v>1</x:v>
      </x:c>
      <x:c r="AS748" s="317"/>
      <x:c r="AT748" s="317"/>
      <x:c r="AU748" s="317"/>
      <x:c r="AV748" s="318"/>
      <x:c r="AW748" s="318"/>
      <x:c r="AX748" s="169"/>
      <x:c r="AY748" s="169"/>
      <x:c r="AZ748" s="169"/>
      <x:c r="BA748" s="169"/>
      <x:c r="BB748" s="169"/>
      <x:c r="BC748" s="169"/>
      <x:c r="BD748" s="169"/>
      <x:c r="BE748" s="169"/>
      <x:c r="BF748" s="169"/>
      <x:c r="BG748" s="169"/>
      <x:c r="BH748" s="169"/>
      <x:c r="BI748" s="169"/>
      <x:c r="BJ748" s="169"/>
      <x:c r="BK748" s="169"/>
      <x:c r="BL748" s="169"/>
      <x:c r="BM748" s="169"/>
      <x:c r="BN748" s="169"/>
    </x:row>
    <x:row r="749" ht="15">
      <x:c r="X749" s="320" t="str">
        <x:f>IF(X747&gt;I747+1.5,"MUCHO ACERO","")</x:f>
        <x:v>MUCHO ACERO</x:v>
      </x:c>
      <x:c r="AF749" s="316"/>
      <x:c r="AH749" s="63" t="s">
        <x:v>421</x:v>
      </x:c>
      <x:c r="AI749" s="63">
        <x:v>2</x:v>
      </x:c>
      <x:c r="AS749" s="317"/>
      <x:c r="AT749" s="317"/>
      <x:c r="AU749" s="317"/>
      <x:c r="AV749" s="318"/>
      <x:c r="AW749" s="318"/>
      <x:c r="AX749" s="169"/>
      <x:c r="AY749" s="169"/>
      <x:c r="AZ749" s="169"/>
      <x:c r="BA749" s="169"/>
      <x:c r="BB749" s="169"/>
      <x:c r="BC749" s="169"/>
      <x:c r="BD749" s="169"/>
      <x:c r="BE749" s="169"/>
      <x:c r="BF749" s="169"/>
      <x:c r="BG749" s="169"/>
      <x:c r="BH749" s="169"/>
      <x:c r="BI749" s="169"/>
      <x:c r="BJ749" s="169"/>
      <x:c r="BK749" s="169"/>
      <x:c r="BL749" s="169"/>
      <x:c r="BM749" s="169"/>
      <x:c r="BN749" s="169"/>
    </x:row>
    <x:row r="750" ht="15">
      <x:c r="G750" s="64" t="s">
        <x:v>410</x:v>
      </x:c>
      <x:c r="H750" s="64" t="s">
        <x:v>114</x:v>
      </x:c>
      <x:c r="I750" s="523" t="n">
        <x:f>+T745</x:f>
        <x:v>20.26834656</x:v>
      </x:c>
      <x:c r="J750" s="524"/>
      <x:c r="K750" s="524"/>
      <x:c r="L750" s="525" t="s">
        <x:v>211</x:v>
      </x:c>
      <x:c r="M750" s="525"/>
      <x:c r="N750" s="525">
        <x:v>100</x:v>
      </x:c>
      <x:c r="O750" s="525"/>
      <x:c r="P750" s="525"/>
      <x:c r="AH750" s="63" t="s">
        <x:v>382</x:v>
      </x:c>
      <x:c r="AI750" s="63">
        <x:v>3</x:v>
      </x:c>
      <x:c r="AJ750" s="326"/>
      <x:c r="AK750" s="317"/>
      <x:c r="AL750" s="318"/>
      <x:c r="AM750" s="317"/>
      <x:c r="AN750" s="317"/>
      <x:c r="AO750" s="317"/>
      <x:c r="AP750" s="317"/>
      <x:c r="AQ750" s="317"/>
      <x:c r="AR750" s="317"/>
    </x:row>
    <x:row r="751" ht="15">
      <x:c r="I751" s="526" t="n">
        <x:f>+X747</x:f>
        <x:v>81.07338624</x:v>
      </x:c>
      <x:c r="J751" s="514"/>
      <x:c r="K751" s="514"/>
      <x:c r="L751" s="525"/>
      <x:c r="M751" s="525"/>
      <x:c r="N751" s="525"/>
      <x:c r="O751" s="525"/>
      <x:c r="P751" s="525"/>
      <x:c r="AH751" s="63" t="s">
        <x:v>423</x:v>
      </x:c>
      <x:c r="AI751" s="63">
        <x:v>4</x:v>
      </x:c>
      <x:c r="AJ751" s="317"/>
      <x:c r="AK751" s="317"/>
      <x:c r="AL751" s="318"/>
      <x:c r="AM751" s="317"/>
      <x:c r="AN751" s="317"/>
      <x:c r="AO751" s="317"/>
      <x:c r="AP751" s="317"/>
      <x:c r="AQ751" s="317"/>
      <x:c r="AR751" s="317"/>
    </x:row>
    <x:row r="752">
      <x:c r="AH752" s="63" t="s">
        <x:v>424</x:v>
      </x:c>
      <x:c r="AI752" s="63">
        <x:v>5</x:v>
      </x:c>
    </x:row>
    <x:row r="753">
      <x:c r="G753" s="64" t="s">
        <x:v>410</x:v>
      </x:c>
      <x:c r="H753" s="64" t="s">
        <x:v>114</x:v>
      </x:c>
      <x:c r="I753" s="526" t="n">
        <x:f>(I750/I751)*100</x:f>
        <x:v>25</x:v>
      </x:c>
      <x:c r="J753" s="526"/>
      <x:c r="K753" s="526"/>
      <x:c r="L753" s="514" t="s">
        <x:v>116</x:v>
      </x:c>
      <x:c r="M753" s="514"/>
      <x:c r="N753" s="514"/>
      <x:c r="O753" s="514"/>
      <x:c r="S753" s="567">
        <x:v>0.25</x:v>
      </x:c>
      <x:c r="T753" s="568"/>
      <x:c r="U753" s="569"/>
      <x:c r="V753" s="64" t="s">
        <x:v>22</x:v>
      </x:c>
      <x:c r="AG753" s="63">
        <x:v>1</x:v>
      </x:c>
      <x:c r="AH753" s="314">
        <x:v>0.375</x:v>
      </x:c>
    </x:row>
    <x:row r="754">
      <x:c r="A754" s="92"/>
      <x:c r="B754" s="92"/>
      <x:c r="C754" s="92"/>
      <x:c r="D754" s="92"/>
      <x:c r="E754" s="92"/>
      <x:c r="F754" s="92"/>
      <x:c r="G754" s="92"/>
      <x:c r="H754" s="92"/>
      <x:c r="I754" s="92"/>
      <x:c r="J754" s="92"/>
      <x:c r="K754" s="92"/>
      <x:c r="L754" s="92"/>
      <x:c r="M754" s="92"/>
      <x:c r="N754" s="92"/>
      <x:c r="O754" s="92"/>
      <x:c r="P754" s="92"/>
      <x:c r="Q754" s="92"/>
      <x:c r="R754" s="92"/>
      <x:c r="S754" s="92"/>
      <x:c r="T754" s="92"/>
      <x:c r="U754" s="92"/>
      <x:c r="V754" s="92"/>
      <x:c r="W754" s="92"/>
      <x:c r="X754" s="92"/>
      <x:c r="Y754" s="92"/>
      <x:c r="Z754" s="92"/>
      <x:c r="AA754" s="92"/>
      <x:c r="AB754" s="92"/>
      <x:c r="AC754" s="92"/>
      <x:c r="AD754" s="92"/>
      <x:c r="AE754" s="92"/>
      <x:c r="AG754" s="63">
        <x:v>2</x:v>
      </x:c>
      <x:c r="AH754" s="314">
        <x:v>0.5</x:v>
      </x:c>
    </x:row>
    <x:row r="755" s="92" customFormat="1" ht="25.5">
      <x:c r="A755" s="64"/>
      <x:c r="B755" s="87"/>
      <x:c r="C755" s="64"/>
      <x:c r="D755" s="64"/>
      <x:c r="E755" s="64"/>
      <x:c r="F755" s="64"/>
      <x:c r="G755" s="64"/>
      <x:c r="H755" s="64"/>
      <x:c r="I755" s="527" t="s">
        <x:v>411</x:v>
      </x:c>
      <x:c r="J755" s="527"/>
      <x:c r="K755" s="527"/>
      <x:c r="L755" s="527" t="n">
        <x:f>+O747</x:f>
        <x:v>4</x:v>
      </x:c>
      <x:c r="M755" s="527"/>
      <x:c r="N755" s="323" t="s">
        <x:v>225</x:v>
      </x:c>
      <x:c r="O755" s="323" t="s">
        <x:v>412</x:v>
      </x:c>
      <x:c r="P755" s="508" t="n">
        <x:f>+AF746</x:f>
        <x:v>2</x:v>
      </x:c>
      <x:c r="Q755" s="509"/>
      <x:c r="R755" s="323" t="s">
        <x:v>413</x:v>
      </x:c>
      <x:c r="S755" s="522" t="n">
        <x:f>+S753</x:f>
        <x:v>0.25</x:v>
      </x:c>
      <x:c r="T755" s="522"/>
      <x:c r="U755" s="324" t="s">
        <x:v>414</x:v>
      </x:c>
      <x:c r="V755" s="64"/>
      <x:c r="W755" s="64"/>
      <x:c r="X755" s="64"/>
      <x:c r="Y755" s="64"/>
      <x:c r="Z755" s="64"/>
      <x:c r="AA755" s="64"/>
      <x:c r="AB755" s="64"/>
      <x:c r="AC755" s="64"/>
      <x:c r="AD755" s="81"/>
      <x:c r="AE755" s="81"/>
      <x:c r="AF755" s="158"/>
      <x:c r="AG755" s="63">
        <x:v>3</x:v>
      </x:c>
      <x:c r="AH755" s="314">
        <x:v>0.625</x:v>
      </x:c>
      <x:c r="AI755" s="63"/>
      <x:c r="AJ755" s="63"/>
      <x:c r="AK755" s="63"/>
      <x:c r="AL755" s="63"/>
      <x:c r="AM755" s="63"/>
      <x:c r="AN755" s="63"/>
      <x:c r="AO755" s="63"/>
      <x:c r="AP755" s="63"/>
      <x:c r="AQ755" s="63"/>
      <x:c r="AR755" s="63"/>
      <x:c r="AS755" s="158"/>
      <x:c r="AT755" s="158"/>
      <x:c r="AU755" s="158"/>
      <x:c r="AV755" s="158"/>
      <x:c r="AW755" s="158"/>
    </x:row>
    <x:row r="756" ht="12.75" customHeight="1">
      <x:c r="A756" s="92"/>
      <x:c r="B756" s="92"/>
      <x:c r="C756" s="92"/>
      <x:c r="D756" s="92"/>
      <x:c r="E756" s="92"/>
      <x:c r="F756" s="92"/>
      <x:c r="G756" s="92"/>
      <x:c r="H756" s="92"/>
      <x:c r="I756" s="92"/>
      <x:c r="J756" s="92"/>
      <x:c r="K756" s="92"/>
      <x:c r="L756" s="92"/>
      <x:c r="M756" s="92"/>
      <x:c r="N756" s="92"/>
      <x:c r="O756" s="92"/>
      <x:c r="P756" s="92"/>
      <x:c r="Q756" s="92"/>
      <x:c r="R756" s="92"/>
      <x:c r="S756" s="92"/>
      <x:c r="T756" s="92"/>
      <x:c r="U756" s="92"/>
      <x:c r="V756" s="92"/>
      <x:c r="W756" s="92"/>
      <x:c r="X756" s="92"/>
      <x:c r="Y756" s="92"/>
      <x:c r="Z756" s="92"/>
      <x:c r="AA756" s="92"/>
      <x:c r="AB756" s="92"/>
      <x:c r="AC756" s="92"/>
      <x:c r="AD756" s="92"/>
      <x:c r="AE756" s="92"/>
      <x:c r="AF756" s="224"/>
      <x:c r="AG756" s="63">
        <x:v>4</x:v>
      </x:c>
      <x:c r="AH756" s="314">
        <x:v>0.75</x:v>
      </x:c>
    </x:row>
    <x:row r="757" s="92" customFormat="1" ht="10.5" customHeight="1">
      <x:c r="A757" s="566" t="s">
        <x:v>440</x:v>
      </x:c>
      <x:c r="B757" s="566"/>
      <x:c r="C757" s="566"/>
      <x:c r="D757" s="566"/>
      <x:c r="E757" s="566"/>
      <x:c r="F757" s="566"/>
      <x:c r="G757" s="566"/>
      <x:c r="H757" s="566"/>
      <x:c r="I757" s="566"/>
      <x:c r="J757" s="566"/>
      <x:c r="K757" s="566"/>
      <x:c r="L757" s="566"/>
      <x:c r="M757" s="566"/>
      <x:c r="N757" s="566"/>
      <x:c r="O757" s="566"/>
      <x:c r="P757" s="566"/>
      <x:c r="Q757" s="566"/>
      <x:c r="R757" s="566"/>
      <x:c r="S757" s="566"/>
      <x:c r="T757" s="566"/>
      <x:c r="U757" s="566"/>
      <x:c r="V757" s="566"/>
      <x:c r="W757" s="566"/>
      <x:c r="X757" s="566"/>
      <x:c r="Y757" s="566"/>
      <x:c r="Z757" s="566"/>
      <x:c r="AA757" s="566"/>
      <x:c r="AB757" s="566"/>
      <x:c r="AC757" s="566"/>
      <x:c r="AD757" s="566"/>
      <x:c r="AE757" s="566"/>
      <x:c r="AF757" s="158"/>
      <x:c r="AG757" s="158">
        <x:v>5</x:v>
      </x:c>
      <x:c r="AH757" s="327">
        <x:v>1</x:v>
      </x:c>
      <x:c r="AI757" s="158"/>
      <x:c r="AJ757" s="158"/>
      <x:c r="AK757" s="158"/>
      <x:c r="AL757" s="158"/>
      <x:c r="AM757" s="158"/>
      <x:c r="AN757" s="158"/>
      <x:c r="AO757" s="158"/>
      <x:c r="AP757" s="158"/>
      <x:c r="AQ757" s="158"/>
      <x:c r="AR757" s="158"/>
      <x:c r="AS757" s="158"/>
      <x:c r="AT757" s="158"/>
      <x:c r="AU757" s="158"/>
      <x:c r="AV757" s="158"/>
      <x:c r="AW757" s="158"/>
    </x:row>
    <x:row r="758" s="92" customFormat="1" ht="12.75" customHeight="1">
      <x:c r="A758" s="566"/>
      <x:c r="B758" s="566"/>
      <x:c r="C758" s="566"/>
      <x:c r="D758" s="566"/>
      <x:c r="E758" s="566"/>
      <x:c r="F758" s="566"/>
      <x:c r="G758" s="566"/>
      <x:c r="H758" s="566"/>
      <x:c r="I758" s="566"/>
      <x:c r="J758" s="566"/>
      <x:c r="K758" s="566"/>
      <x:c r="L758" s="566"/>
      <x:c r="M758" s="566"/>
      <x:c r="N758" s="566"/>
      <x:c r="O758" s="566"/>
      <x:c r="P758" s="566"/>
      <x:c r="Q758" s="566"/>
      <x:c r="R758" s="566"/>
      <x:c r="S758" s="566"/>
      <x:c r="T758" s="566"/>
      <x:c r="U758" s="566"/>
      <x:c r="V758" s="566"/>
      <x:c r="W758" s="566"/>
      <x:c r="X758" s="566"/>
      <x:c r="Y758" s="566"/>
      <x:c r="Z758" s="566"/>
      <x:c r="AA758" s="566"/>
      <x:c r="AB758" s="566"/>
      <x:c r="AC758" s="566"/>
      <x:c r="AD758" s="566"/>
      <x:c r="AE758" s="566"/>
      <x:c r="AF758" s="158"/>
      <x:c r="AG758" s="63"/>
      <x:c r="AH758" s="63"/>
      <x:c r="AI758" s="63"/>
      <x:c r="AJ758" s="63"/>
      <x:c r="AK758" s="63"/>
      <x:c r="AL758" s="63"/>
      <x:c r="AM758" s="63"/>
      <x:c r="AN758" s="63"/>
      <x:c r="AO758" s="63"/>
      <x:c r="AP758" s="63"/>
      <x:c r="AQ758" s="63"/>
      <x:c r="AR758" s="63"/>
      <x:c r="AS758" s="158"/>
      <x:c r="AT758" s="158"/>
      <x:c r="AU758" s="158"/>
      <x:c r="AV758" s="158"/>
      <x:c r="AW758" s="158"/>
    </x:row>
    <x:row r="759" s="92" customFormat="1" ht="6" customHeight="1">
      <x:c r="AF759" s="158"/>
      <x:c r="AG759" s="158"/>
      <x:c r="AH759" s="158"/>
      <x:c r="AI759" s="158"/>
      <x:c r="AJ759" s="158"/>
      <x:c r="AK759" s="158"/>
      <x:c r="AL759" s="158"/>
      <x:c r="AM759" s="158"/>
      <x:c r="AN759" s="158"/>
      <x:c r="AO759" s="158"/>
      <x:c r="AP759" s="158"/>
      <x:c r="AQ759" s="158"/>
      <x:c r="AR759" s="158"/>
      <x:c r="AS759" s="158"/>
      <x:c r="AT759" s="158"/>
      <x:c r="AU759" s="158"/>
      <x:c r="AV759" s="158"/>
      <x:c r="AW759" s="158"/>
    </x:row>
    <x:row r="760" s="92" customFormat="1" ht="5.25" customHeight="1">
      <x:c r="J760" s="565" t="s">
        <x:v>441</x:v>
      </x:c>
      <x:c r="K760" s="565"/>
      <x:c r="L760" s="565"/>
      <x:c r="M760" s="565"/>
      <x:c r="N760" s="565"/>
      <x:c r="O760" s="565"/>
      <x:c r="P760" s="565"/>
      <x:c r="Q760" s="565"/>
      <x:c r="R760" s="565"/>
      <x:c r="S760" s="565"/>
      <x:c r="T760" s="565"/>
      <x:c r="U760" s="565"/>
      <x:c r="AF760" s="158"/>
      <x:c r="AG760" s="158"/>
      <x:c r="AH760" s="158"/>
      <x:c r="AI760" s="158"/>
      <x:c r="AJ760" s="158"/>
      <x:c r="AK760" s="158"/>
      <x:c r="AL760" s="158"/>
      <x:c r="AM760" s="158"/>
      <x:c r="AN760" s="158"/>
      <x:c r="AO760" s="158"/>
      <x:c r="AP760" s="158"/>
      <x:c r="AQ760" s="158"/>
      <x:c r="AR760" s="158"/>
      <x:c r="AS760" s="158"/>
      <x:c r="AT760" s="158"/>
      <x:c r="AU760" s="158"/>
      <x:c r="AV760" s="158"/>
      <x:c r="AW760" s="158"/>
    </x:row>
    <x:row r="761" s="92" customFormat="1" ht="12">
      <x:c r="AF761" s="158"/>
      <x:c r="AG761" s="158"/>
      <x:c r="AH761" s="158"/>
      <x:c r="AI761" s="158"/>
      <x:c r="AJ761" s="158"/>
      <x:c r="AK761" s="158"/>
      <x:c r="AL761" s="158"/>
      <x:c r="AM761" s="158"/>
      <x:c r="AN761" s="158"/>
      <x:c r="AO761" s="158"/>
      <x:c r="AP761" s="158"/>
      <x:c r="AQ761" s="158"/>
      <x:c r="AR761" s="158"/>
      <x:c r="AS761" s="158"/>
      <x:c r="AT761" s="158"/>
      <x:c r="AU761" s="158"/>
      <x:c r="AV761" s="158"/>
      <x:c r="AW761" s="158"/>
    </x:row>
    <x:row r="762" s="92" customFormat="1" ht="12">
      <x:c r="C762" s="92" t="s">
        <x:v>427</x:v>
      </x:c>
      <x:c r="D762" s="92" t="s">
        <x:v>442</x:v>
      </x:c>
      <x:c r="G762" s="92" t="s">
        <x:v>114</x:v>
      </x:c>
      <x:c r="H762" s="92" t="s">
        <x:v>443</x:v>
      </x:c>
      <x:c r="N762" s="92" t="s">
        <x:v>114</x:v>
      </x:c>
      <x:c r="P762" s="532" t="n">
        <x:f>+H651</x:f>
        <x:v>3</x:v>
      </x:c>
      <x:c r="Q762" s="498"/>
      <x:c r="R762" s="498"/>
      <x:c r="S762" s="92" t="s">
        <x:v>408</x:v>
      </x:c>
      <x:c r="AF762" s="158"/>
      <x:c r="AG762" s="158"/>
      <x:c r="AH762" s="158"/>
      <x:c r="AI762" s="158"/>
      <x:c r="AJ762" s="158"/>
      <x:c r="AK762" s="158"/>
      <x:c r="AL762" s="158"/>
      <x:c r="AM762" s="158"/>
      <x:c r="AN762" s="158"/>
      <x:c r="AO762" s="158"/>
      <x:c r="AP762" s="158"/>
      <x:c r="AQ762" s="158"/>
      <x:c r="AR762" s="158"/>
      <x:c r="AS762" s="158"/>
      <x:c r="AT762" s="158"/>
      <x:c r="AU762" s="158"/>
      <x:c r="AV762" s="158"/>
      <x:c r="AW762" s="158"/>
    </x:row>
    <x:row r="763" s="92" customFormat="1">
      <x:c r="H763" s="92" t="s">
        <x:v>390</x:v>
      </x:c>
      <x:c r="L763" s="92" t="s">
        <x:v>114</x:v>
      </x:c>
      <x:c r="M763" s="505" t="s">
        <x:v>225</x:v>
      </x:c>
      <x:c r="N763" s="505"/>
      <x:c r="O763" s="506" t="n">
        <x:f>+P667</x:f>
        <x:v>1</x:v>
      </x:c>
      <x:c r="P763" s="505"/>
      <x:c r="Q763" s="334" t="str">
        <x:f>+R667</x:f>
        <x:v>@</x:v>
      </x:c>
      <x:c r="R763" s="507" t="n">
        <x:f>+S667</x:f>
        <x:v>0.2</x:v>
      </x:c>
      <x:c r="S763" s="564"/>
      <x:c r="T763" s="334" t="s">
        <x:v>22</x:v>
      </x:c>
      <x:c r="AF763" s="158"/>
      <x:c r="AG763" s="158"/>
      <x:c r="AH763" s="158"/>
      <x:c r="AI763" s="158"/>
      <x:c r="AJ763" s="158"/>
      <x:c r="AK763" s="158"/>
      <x:c r="AL763" s="158"/>
      <x:c r="AM763" s="158"/>
      <x:c r="AN763" s="158"/>
      <x:c r="AO763" s="158"/>
      <x:c r="AP763" s="158"/>
      <x:c r="AQ763" s="158"/>
      <x:c r="AR763" s="158"/>
      <x:c r="AS763" s="158"/>
      <x:c r="AT763" s="158"/>
      <x:c r="AU763" s="158"/>
      <x:c r="AV763" s="158"/>
      <x:c r="AW763" s="158"/>
    </x:row>
    <x:row r="764" s="92" customFormat="1">
      <x:c r="H764" s="92" t="s">
        <x:v>444</x:v>
      </x:c>
      <x:c r="L764" s="92" t="s">
        <x:v>114</x:v>
      </x:c>
      <x:c r="M764" s="505" t="str">
        <x:f>+M763</x:f>
        <x:v>Ø</x:v>
      </x:c>
      <x:c r="N764" s="505"/>
      <x:c r="O764" s="506" t="n">
        <x:f>+P683</x:f>
        <x:v>1</x:v>
      </x:c>
      <x:c r="P764" s="505"/>
      <x:c r="Q764" s="334" t="str">
        <x:f>+Q763</x:f>
        <x:v>@</x:v>
      </x:c>
      <x:c r="R764" s="507" t="n">
        <x:f>+S683</x:f>
        <x:v>0.25</x:v>
      </x:c>
      <x:c r="S764" s="505"/>
      <x:c r="T764" s="334" t="str">
        <x:f>+T763</x:f>
        <x:v>m</x:v>
      </x:c>
      <x:c r="AF764" s="158"/>
      <x:c r="AG764" s="63"/>
      <x:c r="AH764" s="63" t="s">
        <x:v>420</x:v>
      </x:c>
      <x:c r="AI764" s="63">
        <x:v>1</x:v>
      </x:c>
      <x:c r="AJ764" s="63"/>
      <x:c r="AK764" s="63"/>
      <x:c r="AL764" s="63"/>
      <x:c r="AM764" s="63"/>
      <x:c r="AN764" s="63"/>
      <x:c r="AO764" s="63"/>
      <x:c r="AP764" s="63"/>
      <x:c r="AQ764" s="63"/>
      <x:c r="AR764" s="63"/>
      <x:c r="AS764" s="158"/>
      <x:c r="AT764" s="158"/>
      <x:c r="AU764" s="158"/>
      <x:c r="AV764" s="158"/>
      <x:c r="AW764" s="158"/>
    </x:row>
    <x:row r="765" s="92" customFormat="1">
      <x:c r="C765" s="92" t="s">
        <x:v>433</x:v>
      </x:c>
      <x:c r="D765" s="92" t="s">
        <x:v>445</x:v>
      </x:c>
      <x:c r="G765" s="92" t="s">
        <x:v>114</x:v>
      </x:c>
      <x:c r="H765" s="92" t="s">
        <x:v>443</x:v>
      </x:c>
      <x:c r="N765" s="92" t="s">
        <x:v>114</x:v>
      </x:c>
      <x:c r="P765" s="532" t="n">
        <x:f>+W687</x:f>
        <x:v>4.5</x:v>
      </x:c>
      <x:c r="Q765" s="498"/>
      <x:c r="R765" s="498"/>
      <x:c r="S765" s="92" t="s">
        <x:v>408</x:v>
      </x:c>
      <x:c r="AF765" s="158"/>
      <x:c r="AG765" s="63"/>
      <x:c r="AH765" s="63" t="s">
        <x:v>421</x:v>
      </x:c>
      <x:c r="AI765" s="63">
        <x:v>2</x:v>
      </x:c>
      <x:c r="AJ765" s="63"/>
      <x:c r="AK765" s="63"/>
      <x:c r="AL765" s="63"/>
      <x:c r="AM765" s="63"/>
      <x:c r="AN765" s="63"/>
      <x:c r="AO765" s="63"/>
      <x:c r="AP765" s="63"/>
      <x:c r="AQ765" s="63"/>
      <x:c r="AR765" s="63"/>
      <x:c r="AS765" s="158"/>
      <x:c r="AT765" s="158"/>
      <x:c r="AU765" s="158"/>
      <x:c r="AV765" s="158"/>
      <x:c r="AW765" s="158"/>
    </x:row>
    <x:row r="766" s="92" customFormat="1" ht="15">
      <x:c r="H766" s="92" t="s">
        <x:v>390</x:v>
      </x:c>
      <x:c r="L766" s="92" t="s">
        <x:v>114</x:v>
      </x:c>
      <x:c r="M766" s="505" t="s">
        <x:v>225</x:v>
      </x:c>
      <x:c r="N766" s="505"/>
      <x:c r="O766" s="506" t="n">
        <x:f>+P703</x:f>
        <x:v>1</x:v>
      </x:c>
      <x:c r="P766" s="505"/>
      <x:c r="Q766" s="334" t="str">
        <x:f>+Q764</x:f>
        <x:v>@</x:v>
      </x:c>
      <x:c r="R766" s="507" t="n">
        <x:f>+S703</x:f>
        <x:v>0.15</x:v>
      </x:c>
      <x:c r="S766" s="564"/>
      <x:c r="T766" s="334" t="s">
        <x:v>22</x:v>
      </x:c>
      <x:c r="AF766" s="158"/>
      <x:c r="AG766" s="63"/>
      <x:c r="AH766" s="63" t="s">
        <x:v>382</x:v>
      </x:c>
      <x:c r="AI766" s="63">
        <x:v>3</x:v>
      </x:c>
      <x:c r="AJ766" s="326"/>
      <x:c r="AK766" s="317"/>
      <x:c r="AL766" s="318"/>
      <x:c r="AM766" s="317"/>
      <x:c r="AN766" s="317"/>
      <x:c r="AO766" s="317"/>
      <x:c r="AP766" s="317"/>
      <x:c r="AQ766" s="317"/>
      <x:c r="AR766" s="317"/>
      <x:c r="AS766" s="158"/>
      <x:c r="AT766" s="158"/>
      <x:c r="AU766" s="158"/>
      <x:c r="AV766" s="158"/>
      <x:c r="AW766" s="158"/>
    </x:row>
    <x:row r="767" s="92" customFormat="1" ht="15">
      <x:c r="H767" s="92" t="s">
        <x:v>444</x:v>
      </x:c>
      <x:c r="L767" s="92" t="s">
        <x:v>114</x:v>
      </x:c>
      <x:c r="M767" s="505" t="str">
        <x:f>+M766</x:f>
        <x:v>Ø</x:v>
      </x:c>
      <x:c r="N767" s="505"/>
      <x:c r="O767" s="506" t="n">
        <x:f>+P719</x:f>
        <x:v>1</x:v>
      </x:c>
      <x:c r="P767" s="505"/>
      <x:c r="Q767" s="334" t="str">
        <x:f>+Q764</x:f>
        <x:v>@</x:v>
      </x:c>
      <x:c r="R767" s="507" t="n">
        <x:f>+S719</x:f>
        <x:v>0.2</x:v>
      </x:c>
      <x:c r="S767" s="505"/>
      <x:c r="T767" s="334" t="str">
        <x:f>+T766</x:f>
        <x:v>m</x:v>
      </x:c>
      <x:c r="AF767" s="158"/>
      <x:c r="AG767" s="63"/>
      <x:c r="AH767" s="63" t="s">
        <x:v>423</x:v>
      </x:c>
      <x:c r="AI767" s="63">
        <x:v>4</x:v>
      </x:c>
      <x:c r="AJ767" s="317"/>
      <x:c r="AK767" s="317"/>
      <x:c r="AL767" s="318"/>
      <x:c r="AM767" s="317"/>
      <x:c r="AN767" s="317"/>
      <x:c r="AO767" s="317"/>
      <x:c r="AP767" s="317"/>
      <x:c r="AQ767" s="317"/>
      <x:c r="AR767" s="317"/>
      <x:c r="AS767" s="158"/>
      <x:c r="AT767" s="158"/>
      <x:c r="AU767" s="158"/>
      <x:c r="AV767" s="158"/>
      <x:c r="AW767" s="158"/>
    </x:row>
    <x:row r="768" s="92" customFormat="1">
      <x:c r="C768" s="92" t="s">
        <x:v>437</x:v>
      </x:c>
      <x:c r="D768" s="92" t="s">
        <x:v>446</x:v>
      </x:c>
      <x:c r="G768" s="92" t="s">
        <x:v>114</x:v>
      </x:c>
      <x:c r="H768" s="92" t="s">
        <x:v>443</x:v>
      </x:c>
      <x:c r="N768" s="92" t="s">
        <x:v>114</x:v>
      </x:c>
      <x:c r="P768" s="532" t="n">
        <x:f>+W723</x:f>
        <x:v>6</x:v>
      </x:c>
      <x:c r="Q768" s="498"/>
      <x:c r="R768" s="498"/>
      <x:c r="S768" s="92" t="s">
        <x:v>408</x:v>
      </x:c>
      <x:c r="AF768" s="158"/>
      <x:c r="AG768" s="63"/>
      <x:c r="AH768" s="63" t="s">
        <x:v>424</x:v>
      </x:c>
      <x:c r="AI768" s="63">
        <x:v>5</x:v>
      </x:c>
      <x:c r="AJ768" s="63"/>
      <x:c r="AK768" s="63"/>
      <x:c r="AL768" s="63"/>
      <x:c r="AM768" s="63"/>
      <x:c r="AN768" s="63"/>
      <x:c r="AO768" s="63"/>
      <x:c r="AP768" s="63"/>
      <x:c r="AQ768" s="63"/>
      <x:c r="AR768" s="63"/>
      <x:c r="AS768" s="158"/>
      <x:c r="AT768" s="158"/>
      <x:c r="AU768" s="158"/>
      <x:c r="AV768" s="158"/>
      <x:c r="AW768" s="158"/>
    </x:row>
    <x:row r="769" s="92" customFormat="1">
      <x:c r="H769" s="92" t="s">
        <x:v>390</x:v>
      </x:c>
      <x:c r="L769" s="92" t="s">
        <x:v>114</x:v>
      </x:c>
      <x:c r="M769" s="505" t="s">
        <x:v>225</x:v>
      </x:c>
      <x:c r="N769" s="505"/>
      <x:c r="O769" s="506" t="n">
        <x:f>+P739</x:f>
        <x:v>2</x:v>
      </x:c>
      <x:c r="P769" s="505"/>
      <x:c r="Q769" s="334" t="str">
        <x:f>+Q767</x:f>
        <x:v>@</x:v>
      </x:c>
      <x:c r="R769" s="507" t="n">
        <x:f>+S739</x:f>
        <x:v>0.25</x:v>
      </x:c>
      <x:c r="S769" s="564"/>
      <x:c r="T769" s="334" t="s">
        <x:v>22</x:v>
      </x:c>
      <x:c r="AF769" s="158"/>
      <x:c r="AG769" s="63">
        <x:v>1</x:v>
      </x:c>
      <x:c r="AH769" s="314">
        <x:v>0.375</x:v>
      </x:c>
      <x:c r="AI769" s="63"/>
      <x:c r="AJ769" s="63"/>
      <x:c r="AK769" s="63"/>
      <x:c r="AL769" s="63"/>
      <x:c r="AM769" s="63"/>
      <x:c r="AN769" s="63"/>
      <x:c r="AO769" s="63"/>
      <x:c r="AP769" s="63"/>
      <x:c r="AQ769" s="63"/>
      <x:c r="AR769" s="63"/>
      <x:c r="AS769" s="158"/>
      <x:c r="AT769" s="158"/>
      <x:c r="AU769" s="158"/>
      <x:c r="AV769" s="158"/>
      <x:c r="AW769" s="158"/>
    </x:row>
    <x:row r="770" s="92" customFormat="1">
      <x:c r="H770" s="92" t="s">
        <x:v>444</x:v>
      </x:c>
      <x:c r="L770" s="92" t="s">
        <x:v>114</x:v>
      </x:c>
      <x:c r="M770" s="505" t="str">
        <x:f>+M769</x:f>
        <x:v>Ø</x:v>
      </x:c>
      <x:c r="N770" s="505"/>
      <x:c r="O770" s="506" t="n">
        <x:f>+P755</x:f>
        <x:v>2</x:v>
      </x:c>
      <x:c r="P770" s="505"/>
      <x:c r="Q770" s="334" t="str">
        <x:f>+Q767</x:f>
        <x:v>@</x:v>
      </x:c>
      <x:c r="R770" s="563" t="n">
        <x:f>+S755</x:f>
        <x:v>0.25</x:v>
      </x:c>
      <x:c r="S770" s="563"/>
      <x:c r="T770" s="334" t="str">
        <x:f>+T769</x:f>
        <x:v>m</x:v>
      </x:c>
      <x:c r="AF770" s="158"/>
      <x:c r="AG770" s="63">
        <x:v>2</x:v>
      </x:c>
      <x:c r="AH770" s="314">
        <x:v>0.5</x:v>
      </x:c>
      <x:c r="AI770" s="63"/>
      <x:c r="AJ770" s="63"/>
      <x:c r="AK770" s="63"/>
      <x:c r="AL770" s="63"/>
      <x:c r="AM770" s="63"/>
      <x:c r="AN770" s="63"/>
      <x:c r="AO770" s="63"/>
      <x:c r="AP770" s="63"/>
      <x:c r="AQ770" s="63"/>
      <x:c r="AR770" s="63"/>
      <x:c r="AS770" s="158"/>
      <x:c r="AT770" s="158"/>
      <x:c r="AU770" s="158"/>
      <x:c r="AV770" s="158"/>
      <x:c r="AW770" s="158"/>
    </x:row>
    <x:row r="771" s="92" customFormat="1">
      <x:c r="AF771" s="158"/>
      <x:c r="AG771" s="63">
        <x:v>3</x:v>
      </x:c>
      <x:c r="AH771" s="314">
        <x:v>0.625</x:v>
      </x:c>
      <x:c r="AI771" s="63"/>
      <x:c r="AJ771" s="63"/>
      <x:c r="AK771" s="63"/>
      <x:c r="AL771" s="63"/>
      <x:c r="AM771" s="63"/>
      <x:c r="AN771" s="63"/>
      <x:c r="AO771" s="63"/>
      <x:c r="AP771" s="63"/>
      <x:c r="AQ771" s="63"/>
      <x:c r="AR771" s="63"/>
      <x:c r="AS771" s="158"/>
      <x:c r="AT771" s="158"/>
      <x:c r="AU771" s="158"/>
      <x:c r="AV771" s="158"/>
      <x:c r="AW771" s="158"/>
    </x:row>
    <x:row r="772" s="92" customFormat="1">
      <x:c r="D772" s="92" t="s">
        <x:v>447</x:v>
      </x:c>
      <x:c r="AF772" s="158"/>
      <x:c r="AG772" s="63">
        <x:v>4</x:v>
      </x:c>
      <x:c r="AH772" s="314">
        <x:v>0.75</x:v>
      </x:c>
      <x:c r="AI772" s="63"/>
      <x:c r="AJ772" s="63"/>
      <x:c r="AK772" s="63"/>
      <x:c r="AL772" s="63"/>
      <x:c r="AM772" s="63"/>
      <x:c r="AN772" s="63"/>
      <x:c r="AO772" s="63"/>
      <x:c r="AP772" s="63"/>
      <x:c r="AQ772" s="63"/>
      <x:c r="AR772" s="63"/>
      <x:c r="AS772" s="158"/>
      <x:c r="AT772" s="158"/>
      <x:c r="AU772" s="158"/>
      <x:c r="AV772" s="158"/>
      <x:c r="AW772" s="158"/>
    </x:row>
    <x:row r="773" s="92" customFormat="1">
      <x:c r="AF773" s="158"/>
      <x:c r="AG773" s="158">
        <x:v>5</x:v>
      </x:c>
      <x:c r="AH773" s="327">
        <x:v>1</x:v>
      </x:c>
      <x:c r="AI773" s="158"/>
      <x:c r="AJ773" s="158"/>
      <x:c r="AK773" s="158"/>
      <x:c r="AL773" s="158"/>
      <x:c r="AM773" s="158"/>
      <x:c r="AN773" s="158"/>
      <x:c r="AO773" s="158"/>
      <x:c r="AP773" s="158"/>
      <x:c r="AQ773" s="158"/>
      <x:c r="AR773" s="158"/>
      <x:c r="AS773" s="158"/>
      <x:c r="AT773" s="158"/>
      <x:c r="AU773" s="158"/>
      <x:c r="AV773" s="158"/>
      <x:c r="AW773" s="158"/>
    </x:row>
    <x:row r="774" s="92" customFormat="1">
      <x:c r="D774" s="92" t="s">
        <x:v>448</x:v>
      </x:c>
      <x:c r="F774" s="151" t="n">
        <x:f>+L739</x:f>
        <x:v>2</x:v>
      </x:c>
      <x:c r="G774" s="151" t="str">
        <x:f>+N719</x:f>
        <x:v>Ø</x:v>
      </x:c>
      <x:c r="H774" s="553" t="n">
        <x:f>+P739</x:f>
        <x:v>2</x:v>
      </x:c>
      <x:c r="I774" s="498"/>
      <x:c r="J774" s="151" t="str">
        <x:f>+R719</x:f>
        <x:v>@</x:v>
      </x:c>
      <x:c r="K774" s="532" t="n">
        <x:f>+S739</x:f>
        <x:v>0.25</x:v>
      </x:c>
      <x:c r="L774" s="498"/>
      <x:c r="M774" s="151" t="s">
        <x:v>449</x:v>
      </x:c>
      <x:c r="N774" s="151" t="n">
        <x:f>+L703</x:f>
        <x:v>8</x:v>
      </x:c>
      <x:c r="O774" s="151" t="str">
        <x:f>+G774</x:f>
        <x:v>Ø</x:v>
      </x:c>
      <x:c r="P774" s="553" t="n">
        <x:f>+P703</x:f>
        <x:v>1</x:v>
      </x:c>
      <x:c r="Q774" s="498"/>
      <x:c r="R774" s="151" t="str">
        <x:f>+J774</x:f>
        <x:v>@</x:v>
      </x:c>
      <x:c r="S774" s="532" t="n">
        <x:f>+S703</x:f>
        <x:v>0.15</x:v>
      </x:c>
      <x:c r="T774" s="498"/>
      <x:c r="U774" s="498" t="s">
        <x:v>450</x:v>
      </x:c>
      <x:c r="V774" s="498"/>
      <x:c r="W774" s="151" t="str">
        <x:f>+G774</x:f>
        <x:v>Ø</x:v>
      </x:c>
      <x:c r="X774" s="553" t="n">
        <x:f>MAX(H774,P774)</x:f>
        <x:v>2</x:v>
      </x:c>
      <x:c r="Y774" s="498"/>
      <x:c r="Z774" s="151" t="str">
        <x:f>+R774</x:f>
        <x:v>@</x:v>
      </x:c>
      <x:c r="AA774" s="532" t="n">
        <x:f>+S667</x:f>
        <x:v>0.2</x:v>
      </x:c>
      <x:c r="AB774" s="498"/>
      <x:c r="AE774" s="151"/>
      <x:c r="AF774" s="158"/>
      <x:c r="AG774" s="63"/>
      <x:c r="AH774" s="63"/>
      <x:c r="AI774" s="63"/>
      <x:c r="AJ774" s="63"/>
      <x:c r="AK774" s="63"/>
      <x:c r="AL774" s="63"/>
      <x:c r="AM774" s="63"/>
      <x:c r="AN774" s="63"/>
      <x:c r="AO774" s="63"/>
      <x:c r="AP774" s="63"/>
      <x:c r="AQ774" s="63"/>
      <x:c r="AR774" s="63"/>
      <x:c r="AS774" s="158"/>
      <x:c r="AT774" s="158"/>
      <x:c r="AU774" s="158"/>
      <x:c r="AV774" s="158"/>
      <x:c r="AW774" s="158"/>
    </x:row>
    <x:row r="775" s="92" customFormat="1" ht="12">
      <x:c r="F775" s="151"/>
      <x:c r="G775" s="151"/>
      <x:c r="H775" s="335"/>
      <x:c r="I775" s="151"/>
      <x:c r="J775" s="151"/>
      <x:c r="K775" s="167"/>
      <x:c r="L775" s="151"/>
      <x:c r="M775" s="151"/>
      <x:c r="N775" s="151"/>
      <x:c r="O775" s="151"/>
      <x:c r="P775" s="335"/>
      <x:c r="Q775" s="151"/>
      <x:c r="R775" s="151"/>
      <x:c r="S775" s="167"/>
      <x:c r="T775" s="151"/>
      <x:c r="U775" s="151"/>
      <x:c r="V775" s="151"/>
      <x:c r="W775" s="151"/>
      <x:c r="X775" s="335"/>
      <x:c r="Y775" s="151"/>
      <x:c r="Z775" s="151"/>
      <x:c r="AA775" s="167"/>
      <x:c r="AB775" s="151"/>
      <x:c r="AE775" s="151"/>
      <x:c r="AF775" s="158"/>
      <x:c r="AG775" s="158"/>
      <x:c r="AH775" s="158"/>
      <x:c r="AI775" s="158"/>
      <x:c r="AJ775" s="158"/>
      <x:c r="AK775" s="158"/>
      <x:c r="AL775" s="158"/>
      <x:c r="AM775" s="158"/>
      <x:c r="AN775" s="158"/>
      <x:c r="AO775" s="158"/>
      <x:c r="AP775" s="158"/>
      <x:c r="AQ775" s="158"/>
      <x:c r="AR775" s="158"/>
      <x:c r="AS775" s="158"/>
      <x:c r="AT775" s="158"/>
      <x:c r="AU775" s="158"/>
      <x:c r="AV775" s="158"/>
      <x:c r="AW775" s="158"/>
    </x:row>
    <x:row r="776" s="92" customFormat="1" ht="12">
      <x:c r="D776" s="92" t="s">
        <x:v>451</x:v>
      </x:c>
      <x:c r="F776" s="151"/>
      <x:c r="G776" s="151"/>
      <x:c r="H776" s="335"/>
      <x:c r="I776" s="151"/>
      <x:c r="J776" s="151"/>
      <x:c r="K776" s="167"/>
      <x:c r="L776" s="151"/>
      <x:c r="M776" s="151"/>
      <x:c r="N776" s="151"/>
      <x:c r="O776" s="151"/>
      <x:c r="P776" s="335"/>
      <x:c r="Q776" s="151"/>
      <x:c r="R776" s="151"/>
      <x:c r="S776" s="167"/>
      <x:c r="T776" s="151"/>
      <x:c r="U776" s="151"/>
      <x:c r="V776" s="151"/>
      <x:c r="W776" s="151"/>
      <x:c r="X776" s="335"/>
      <x:c r="Y776" s="151"/>
      <x:c r="Z776" s="151"/>
      <x:c r="AA776" s="167"/>
      <x:c r="AB776" s="151"/>
      <x:c r="AE776" s="151"/>
      <x:c r="AF776" s="158"/>
      <x:c r="AG776" s="158"/>
      <x:c r="AH776" s="158"/>
      <x:c r="AI776" s="158"/>
      <x:c r="AJ776" s="158"/>
      <x:c r="AK776" s="158"/>
      <x:c r="AL776" s="158"/>
      <x:c r="AM776" s="158"/>
      <x:c r="AN776" s="158"/>
      <x:c r="AO776" s="158"/>
      <x:c r="AP776" s="158"/>
      <x:c r="AQ776" s="158"/>
      <x:c r="AR776" s="158"/>
      <x:c r="AS776" s="158"/>
      <x:c r="AT776" s="158"/>
      <x:c r="AU776" s="158"/>
      <x:c r="AV776" s="158"/>
      <x:c r="AW776" s="158"/>
    </x:row>
    <x:row r="777" s="92" customFormat="1" ht="12">
      <x:c r="AF777" s="158"/>
      <x:c r="AG777" s="158"/>
      <x:c r="AH777" s="158"/>
      <x:c r="AI777" s="158"/>
      <x:c r="AJ777" s="158"/>
      <x:c r="AK777" s="158"/>
      <x:c r="AL777" s="158"/>
      <x:c r="AM777" s="158"/>
      <x:c r="AN777" s="158"/>
      <x:c r="AO777" s="158"/>
      <x:c r="AP777" s="158"/>
      <x:c r="AQ777" s="158"/>
      <x:c r="AR777" s="158"/>
      <x:c r="AS777" s="158"/>
      <x:c r="AT777" s="158"/>
      <x:c r="AU777" s="158"/>
      <x:c r="AV777" s="158"/>
      <x:c r="AW777" s="158"/>
    </x:row>
    <x:row r="778" s="92" customFormat="1" ht="12">
      <x:c r="D778" s="92" t="s">
        <x:v>452</x:v>
      </x:c>
      <x:c r="F778" s="92" t="n">
        <x:f>+L755</x:f>
        <x:v>4</x:v>
      </x:c>
      <x:c r="G778" s="92" t="str">
        <x:f>+G774</x:f>
        <x:v>Ø</x:v>
      </x:c>
      <x:c r="H778" s="553" t="n">
        <x:f>+P755</x:f>
        <x:v>2</x:v>
      </x:c>
      <x:c r="I778" s="498"/>
      <x:c r="J778" s="92" t="str">
        <x:f>+J774</x:f>
        <x:v>@</x:v>
      </x:c>
      <x:c r="K778" s="532" t="n">
        <x:f>+S755</x:f>
        <x:v>0.25</x:v>
      </x:c>
      <x:c r="L778" s="498"/>
      <x:c r="M778" s="92" t="s">
        <x:v>449</x:v>
      </x:c>
      <x:c r="N778" s="92" t="n">
        <x:f>+L719</x:f>
        <x:v>6</x:v>
      </x:c>
      <x:c r="O778" s="92" t="str">
        <x:f>+O774</x:f>
        <x:v>Ø</x:v>
      </x:c>
      <x:c r="P778" s="553" t="n">
        <x:f>+P719</x:f>
        <x:v>1</x:v>
      </x:c>
      <x:c r="Q778" s="553"/>
      <x:c r="R778" s="92" t="str">
        <x:f>+R774</x:f>
        <x:v>@</x:v>
      </x:c>
      <x:c r="S778" s="532" t="n">
        <x:f>+S719</x:f>
        <x:v>0.2</x:v>
      </x:c>
      <x:c r="T778" s="498"/>
      <x:c r="U778" s="498" t="str">
        <x:f>+U774</x:f>
        <x:v>Rto</x:v>
      </x:c>
      <x:c r="V778" s="498"/>
      <x:c r="W778" s="92" t="str">
        <x:f>+W774</x:f>
        <x:v>Ø</x:v>
      </x:c>
      <x:c r="X778" s="553" t="n">
        <x:f>MAX(H778,P778)</x:f>
        <x:v>2</x:v>
      </x:c>
      <x:c r="Y778" s="553"/>
      <x:c r="Z778" s="92" t="str">
        <x:f>+Z774</x:f>
        <x:v>@</x:v>
      </x:c>
      <x:c r="AA778" s="532" t="n">
        <x:f>+S683</x:f>
        <x:v>0.25</x:v>
      </x:c>
      <x:c r="AB778" s="498"/>
      <x:c r="AF778" s="158"/>
      <x:c r="AG778" s="158"/>
      <x:c r="AH778" s="158"/>
      <x:c r="AI778" s="158"/>
      <x:c r="AJ778" s="158"/>
      <x:c r="AK778" s="158"/>
      <x:c r="AL778" s="158"/>
      <x:c r="AM778" s="158"/>
      <x:c r="AN778" s="158"/>
      <x:c r="AO778" s="158"/>
      <x:c r="AP778" s="158"/>
      <x:c r="AQ778" s="158"/>
      <x:c r="AR778" s="158"/>
      <x:c r="AS778" s="158"/>
      <x:c r="AT778" s="158"/>
      <x:c r="AU778" s="158"/>
      <x:c r="AV778" s="158"/>
      <x:c r="AW778" s="158"/>
    </x:row>
    <x:row r="779" s="92" customFormat="1" ht="12">
      <x:c r="H779" s="335"/>
      <x:c r="I779" s="151"/>
      <x:c r="K779" s="167"/>
      <x:c r="L779" s="151"/>
      <x:c r="P779" s="335"/>
      <x:c r="Q779" s="335"/>
      <x:c r="S779" s="167"/>
      <x:c r="T779" s="151"/>
      <x:c r="U779" s="151"/>
      <x:c r="V779" s="151"/>
      <x:c r="X779" s="335"/>
      <x:c r="Y779" s="335"/>
      <x:c r="AA779" s="167"/>
      <x:c r="AB779" s="151"/>
      <x:c r="AF779" s="158"/>
      <x:c r="AG779" s="158"/>
      <x:c r="AH779" s="158"/>
      <x:c r="AI779" s="158"/>
      <x:c r="AJ779" s="158"/>
      <x:c r="AK779" s="158"/>
      <x:c r="AL779" s="158"/>
      <x:c r="AM779" s="158"/>
      <x:c r="AN779" s="158"/>
      <x:c r="AO779" s="158"/>
      <x:c r="AP779" s="158"/>
      <x:c r="AQ779" s="158"/>
      <x:c r="AR779" s="158"/>
      <x:c r="AS779" s="158"/>
      <x:c r="AT779" s="158"/>
      <x:c r="AU779" s="158"/>
      <x:c r="AV779" s="158"/>
      <x:c r="AW779" s="158"/>
    </x:row>
    <x:row r="780" s="92" customFormat="1" ht="12">
      <x:c r="D780" s="92" t="s">
        <x:v>453</x:v>
      </x:c>
      <x:c r="AF780" s="158"/>
      <x:c r="AG780" s="158"/>
      <x:c r="AH780" s="158"/>
      <x:c r="AI780" s="158"/>
      <x:c r="AJ780" s="158"/>
      <x:c r="AK780" s="158"/>
      <x:c r="AL780" s="158"/>
      <x:c r="AM780" s="158"/>
      <x:c r="AN780" s="158"/>
      <x:c r="AO780" s="158"/>
      <x:c r="AP780" s="158"/>
      <x:c r="AQ780" s="158"/>
      <x:c r="AR780" s="158"/>
      <x:c r="AS780" s="158"/>
      <x:c r="AT780" s="158"/>
      <x:c r="AU780" s="158"/>
      <x:c r="AV780" s="158"/>
      <x:c r="AW780" s="158"/>
    </x:row>
    <x:row r="781" s="92" customFormat="1" ht="12">
      <x:c r="F781" s="562" t="s">
        <x:v>448</x:v>
      </x:c>
      <x:c r="G781" s="562"/>
      <x:c r="H781" s="498" t="s">
        <x:v>114</x:v>
      </x:c>
      <x:c r="I781" s="498"/>
      <x:c r="J781" s="92" t="str">
        <x:f>+G778</x:f>
        <x:v>Ø</x:v>
      </x:c>
      <x:c r="K781" s="553" t="n">
        <x:f>+X774</x:f>
        <x:v>2</x:v>
      </x:c>
      <x:c r="L781" s="553"/>
      <x:c r="M781" s="92" t="str">
        <x:f>+J774</x:f>
        <x:v>@</x:v>
      </x:c>
      <x:c r="N781" s="556" t="n">
        <x:f>(K774+S774+AA774)/3</x:f>
        <x:v>0.20000000000000004</x:v>
      </x:c>
      <x:c r="O781" s="556"/>
      <x:c r="P781" s="557" t="s">
        <x:v>454</x:v>
      </x:c>
      <x:c r="Q781" s="498"/>
      <x:c r="R781" s="558">
        <x:v>0.2</x:v>
      </x:c>
      <x:c r="S781" s="559"/>
      <x:c r="AF781" s="158"/>
      <x:c r="AG781" s="158"/>
      <x:c r="AH781" s="158"/>
      <x:c r="AI781" s="158"/>
      <x:c r="AJ781" s="158"/>
      <x:c r="AK781" s="158"/>
      <x:c r="AL781" s="158"/>
      <x:c r="AM781" s="158"/>
      <x:c r="AN781" s="158"/>
      <x:c r="AO781" s="158"/>
      <x:c r="AP781" s="158"/>
      <x:c r="AQ781" s="158"/>
      <x:c r="AR781" s="158"/>
      <x:c r="AS781" s="158"/>
      <x:c r="AT781" s="158"/>
      <x:c r="AU781" s="158"/>
      <x:c r="AV781" s="158"/>
      <x:c r="AW781" s="158"/>
    </x:row>
    <x:row r="782" s="92" customFormat="1" ht="12.75" customHeight="1">
      <x:c r="F782" s="562" t="str">
        <x:f>+D778</x:f>
        <x:v>C.E</x:v>
      </x:c>
      <x:c r="G782" s="562"/>
      <x:c r="H782" s="498" t="s">
        <x:v>114</x:v>
      </x:c>
      <x:c r="I782" s="498"/>
      <x:c r="J782" s="92" t="str">
        <x:f>+J781</x:f>
        <x:v>Ø</x:v>
      </x:c>
      <x:c r="K782" s="553" t="n">
        <x:f>+X778</x:f>
        <x:v>2</x:v>
      </x:c>
      <x:c r="L782" s="498"/>
      <x:c r="M782" s="92" t="str">
        <x:f>+M781</x:f>
        <x:v>@</x:v>
      </x:c>
      <x:c r="N782" s="556" t="n">
        <x:f>(K778+S778+AA778)/3</x:f>
        <x:v>0.2333333333333333</x:v>
      </x:c>
      <x:c r="O782" s="556"/>
      <x:c r="P782" s="557" t="s">
        <x:v>454</x:v>
      </x:c>
      <x:c r="Q782" s="498"/>
      <x:c r="R782" s="560">
        <x:v>0.25</x:v>
      </x:c>
      <x:c r="S782" s="561"/>
      <x:c r="AF782" s="158"/>
      <x:c r="AG782" s="158"/>
      <x:c r="AH782" s="158"/>
      <x:c r="AI782" s="158"/>
      <x:c r="AJ782" s="158"/>
      <x:c r="AK782" s="158"/>
      <x:c r="AL782" s="158"/>
      <x:c r="AM782" s="158"/>
      <x:c r="AN782" s="158"/>
      <x:c r="AO782" s="158"/>
      <x:c r="AP782" s="158"/>
      <x:c r="AQ782" s="158"/>
      <x:c r="AR782" s="158"/>
      <x:c r="AS782" s="158"/>
      <x:c r="AT782" s="158"/>
      <x:c r="AU782" s="158"/>
      <x:c r="AV782" s="158"/>
      <x:c r="AW782" s="158"/>
    </x:row>
    <x:row r="783" s="92" customFormat="1" ht="12">
      <x:c r="AF783" s="158"/>
      <x:c r="AG783" s="158"/>
      <x:c r="AH783" s="158"/>
      <x:c r="AI783" s="158"/>
      <x:c r="AJ783" s="158"/>
      <x:c r="AK783" s="158"/>
      <x:c r="AL783" s="158"/>
      <x:c r="AM783" s="158"/>
      <x:c r="AN783" s="158"/>
      <x:c r="AO783" s="158"/>
      <x:c r="AP783" s="158"/>
      <x:c r="AQ783" s="158"/>
      <x:c r="AR783" s="158"/>
      <x:c r="AS783" s="158"/>
      <x:c r="AT783" s="158"/>
      <x:c r="AU783" s="158"/>
      <x:c r="AV783" s="158"/>
      <x:c r="AW783" s="158"/>
    </x:row>
    <x:row r="784" s="92" customFormat="1" ht="12">
      <x:c r="D784" s="334" t="s">
        <x:v>455</x:v>
      </x:c>
      <x:c r="N784" s="556" t="n">
        <x:f>+N781</x:f>
        <x:v>0.20000000000000004</x:v>
      </x:c>
      <x:c r="O784" s="498"/>
      <x:c r="P784" s="498" t="s">
        <x:v>113</x:v>
      </x:c>
      <x:c r="Q784" s="498"/>
      <x:c r="R784" s="556" t="n">
        <x:f>+N782</x:f>
        <x:v>0.2333333333333333</x:v>
      </x:c>
      <x:c r="S784" s="556"/>
      <x:c r="T784" s="498" t="s">
        <x:v>114</x:v>
      </x:c>
      <x:c r="U784" s="498"/>
      <x:c r="V784" s="498" t="n">
        <x:f>(N784+R784)/2</x:f>
        <x:v>0.21666666666666667</x:v>
      </x:c>
      <x:c r="W784" s="498"/>
      <x:c r="X784" s="557" t="s">
        <x:v>454</x:v>
      </x:c>
      <x:c r="Y784" s="498"/>
      <x:c r="Z784" s="554">
        <x:v>0.2</x:v>
      </x:c>
      <x:c r="AA784" s="555"/>
      <x:c r="AF784" s="158"/>
      <x:c r="AG784" s="158"/>
      <x:c r="AH784" s="158"/>
      <x:c r="AI784" s="158"/>
      <x:c r="AJ784" s="158"/>
      <x:c r="AK784" s="158"/>
      <x:c r="AL784" s="158"/>
      <x:c r="AM784" s="158"/>
      <x:c r="AN784" s="158"/>
      <x:c r="AO784" s="158"/>
      <x:c r="AP784" s="158"/>
      <x:c r="AQ784" s="158"/>
      <x:c r="AR784" s="158"/>
      <x:c r="AS784" s="158"/>
      <x:c r="AT784" s="158"/>
      <x:c r="AU784" s="158"/>
      <x:c r="AV784" s="158"/>
      <x:c r="AW784" s="158"/>
    </x:row>
    <x:row r="785" s="92" customFormat="1" ht="12">
      <x:c r="AF785" s="158"/>
      <x:c r="AG785" s="158"/>
      <x:c r="AH785" s="158"/>
      <x:c r="AI785" s="158"/>
      <x:c r="AJ785" s="158"/>
      <x:c r="AK785" s="158"/>
      <x:c r="AL785" s="158"/>
      <x:c r="AM785" s="158"/>
      <x:c r="AN785" s="158"/>
      <x:c r="AO785" s="158"/>
      <x:c r="AP785" s="158"/>
      <x:c r="AQ785" s="158"/>
      <x:c r="AR785" s="158"/>
      <x:c r="AS785" s="158"/>
      <x:c r="AT785" s="158"/>
      <x:c r="AU785" s="158"/>
      <x:c r="AV785" s="158"/>
      <x:c r="AW785" s="158"/>
    </x:row>
    <x:row r="786" s="92" customFormat="1" ht="12">
      <x:c r="G786" s="92" t="s">
        <x:v>456</x:v>
      </x:c>
      <x:c r="K786" s="92" t="str">
        <x:f>+J781</x:f>
        <x:v>Ø</x:v>
      </x:c>
      <x:c r="L786" s="553" t="n">
        <x:f>+K781</x:f>
        <x:v>2</x:v>
      </x:c>
      <x:c r="M786" s="498"/>
      <x:c r="N786" s="498" t="str">
        <x:f>+M781</x:f>
        <x:v>@</x:v>
      </x:c>
      <x:c r="O786" s="498"/>
      <x:c r="P786" s="532" t="n">
        <x:f>+Z784</x:f>
        <x:v>0.2</x:v>
      </x:c>
      <x:c r="Q786" s="498"/>
      <x:c r="AF786" s="158"/>
      <x:c r="AG786" s="158"/>
      <x:c r="AH786" s="158"/>
      <x:c r="AI786" s="158"/>
      <x:c r="AJ786" s="158"/>
      <x:c r="AK786" s="158"/>
      <x:c r="AL786" s="158"/>
      <x:c r="AM786" s="158"/>
      <x:c r="AN786" s="158"/>
      <x:c r="AO786" s="158"/>
      <x:c r="AP786" s="158"/>
      <x:c r="AQ786" s="158"/>
      <x:c r="AR786" s="158"/>
      <x:c r="AS786" s="158"/>
      <x:c r="AT786" s="158"/>
      <x:c r="AU786" s="158"/>
      <x:c r="AV786" s="158"/>
      <x:c r="AW786" s="158"/>
    </x:row>
    <x:row r="787" s="92" customFormat="1" ht="12">
      <x:c r="K787" s="92" t="str">
        <x:f>+K786</x:f>
        <x:v>Ø</x:v>
      </x:c>
      <x:c r="L787" s="553" t="n">
        <x:f>+K782</x:f>
        <x:v>2</x:v>
      </x:c>
      <x:c r="M787" s="498"/>
      <x:c r="N787" s="498" t="str">
        <x:f>+N786</x:f>
        <x:v>@</x:v>
      </x:c>
      <x:c r="O787" s="498"/>
      <x:c r="P787" s="532" t="n">
        <x:f>+Z784</x:f>
        <x:v>0.2</x:v>
      </x:c>
      <x:c r="Q787" s="498"/>
      <x:c r="AF787" s="158"/>
      <x:c r="AG787" s="158"/>
      <x:c r="AH787" s="158"/>
      <x:c r="AI787" s="158"/>
      <x:c r="AJ787" s="158"/>
      <x:c r="AK787" s="158"/>
      <x:c r="AL787" s="158"/>
      <x:c r="AM787" s="158"/>
      <x:c r="AN787" s="158"/>
      <x:c r="AO787" s="158"/>
      <x:c r="AP787" s="158"/>
      <x:c r="AQ787" s="158"/>
      <x:c r="AR787" s="158"/>
      <x:c r="AS787" s="158"/>
      <x:c r="AT787" s="158"/>
      <x:c r="AU787" s="158"/>
      <x:c r="AV787" s="158"/>
      <x:c r="AW787" s="158"/>
    </x:row>
    <x:row r="788" s="92" customFormat="1" ht="12">
      <x:c r="AF788" s="158"/>
      <x:c r="AG788" s="158"/>
      <x:c r="AH788" s="158"/>
      <x:c r="AI788" s="158"/>
      <x:c r="AJ788" s="158"/>
      <x:c r="AK788" s="158"/>
      <x:c r="AL788" s="158"/>
      <x:c r="AM788" s="158"/>
      <x:c r="AN788" s="158"/>
      <x:c r="AO788" s="158"/>
      <x:c r="AP788" s="158"/>
      <x:c r="AQ788" s="158"/>
      <x:c r="AR788" s="158"/>
      <x:c r="AS788" s="158"/>
      <x:c r="AT788" s="158"/>
      <x:c r="AU788" s="158"/>
      <x:c r="AV788" s="158"/>
      <x:c r="AW788" s="158"/>
    </x:row>
    <x:row r="789" s="92" customFormat="1" ht="12">
      <x:c r="A789" s="336">
        <x:v>5.2</x:v>
      </x:c>
      <x:c r="C789" s="185" t="s">
        <x:v>457</x:v>
      </x:c>
      <x:c r="E789" s="185"/>
      <x:c r="F789" s="185"/>
      <x:c r="G789" s="185"/>
      <x:c r="H789" s="185"/>
      <x:c r="I789" s="185"/>
      <x:c r="J789" s="185"/>
      <x:c r="AF789" s="158"/>
      <x:c r="AG789" s="158"/>
      <x:c r="AH789" s="158"/>
      <x:c r="AI789" s="158"/>
      <x:c r="AJ789" s="158"/>
      <x:c r="AK789" s="158"/>
      <x:c r="AL789" s="158"/>
      <x:c r="AM789" s="158"/>
      <x:c r="AN789" s="158"/>
      <x:c r="AO789" s="158"/>
      <x:c r="AP789" s="158"/>
      <x:c r="AQ789" s="158"/>
      <x:c r="AR789" s="158"/>
      <x:c r="AS789" s="158"/>
      <x:c r="AT789" s="158"/>
      <x:c r="AU789" s="158"/>
      <x:c r="AV789" s="158"/>
      <x:c r="AW789" s="158"/>
    </x:row>
    <x:row r="790" s="92" customFormat="1" ht="12">
      <x:c r="AF790" s="158"/>
      <x:c r="AG790" s="158"/>
      <x:c r="AH790" s="158"/>
      <x:c r="AI790" s="158"/>
      <x:c r="AJ790" s="158"/>
      <x:c r="AK790" s="158"/>
      <x:c r="AL790" s="158"/>
      <x:c r="AM790" s="158"/>
      <x:c r="AN790" s="158"/>
      <x:c r="AO790" s="158"/>
      <x:c r="AP790" s="158"/>
      <x:c r="AQ790" s="158"/>
      <x:c r="AR790" s="158"/>
      <x:c r="AS790" s="158"/>
      <x:c r="AT790" s="158"/>
      <x:c r="AU790" s="158"/>
      <x:c r="AV790" s="158"/>
      <x:c r="AW790" s="158"/>
    </x:row>
    <x:row r="791" s="92" customFormat="1" ht="12">
      <x:c r="C791" s="92" t="s">
        <x:v>306</x:v>
      </x:c>
      <x:c r="E791" s="92" t="s">
        <x:v>319</x:v>
      </x:c>
      <x:c r="AF791" s="158"/>
      <x:c r="AG791" s="158"/>
      <x:c r="AH791" s="158"/>
      <x:c r="AI791" s="158"/>
      <x:c r="AJ791" s="158"/>
      <x:c r="AK791" s="158"/>
      <x:c r="AL791" s="158"/>
      <x:c r="AM791" s="158"/>
      <x:c r="AN791" s="158"/>
      <x:c r="AO791" s="158"/>
      <x:c r="AP791" s="158"/>
      <x:c r="AQ791" s="158"/>
      <x:c r="AR791" s="158"/>
      <x:c r="AS791" s="158"/>
      <x:c r="AT791" s="158"/>
      <x:c r="AU791" s="158"/>
      <x:c r="AV791" s="158"/>
      <x:c r="AW791" s="158"/>
    </x:row>
    <x:row r="792" s="92" customFormat="1" ht="12">
      <x:c r="AF792" s="158"/>
      <x:c r="AG792" s="158"/>
      <x:c r="AH792" s="158"/>
      <x:c r="AI792" s="158"/>
      <x:c r="AJ792" s="158"/>
      <x:c r="AK792" s="158"/>
      <x:c r="AL792" s="158"/>
      <x:c r="AM792" s="158"/>
      <x:c r="AN792" s="158"/>
      <x:c r="AO792" s="158"/>
      <x:c r="AP792" s="158"/>
      <x:c r="AQ792" s="158"/>
      <x:c r="AR792" s="158"/>
      <x:c r="AS792" s="158"/>
      <x:c r="AT792" s="158"/>
      <x:c r="AU792" s="158"/>
      <x:c r="AV792" s="158"/>
      <x:c r="AW792" s="158"/>
    </x:row>
    <x:row r="793" s="92" customFormat="1" ht="12">
      <x:c r="F793" s="92" t="s">
        <x:v>395</x:v>
      </x:c>
      <x:c r="G793" s="92" t="s">
        <x:v>114</x:v>
      </x:c>
      <x:c r="H793" s="498">
        <x:v>1.6</x:v>
      </x:c>
      <x:c r="I793" s="498"/>
      <x:c r="J793" s="92" t="s">
        <x:v>211</x:v>
      </x:c>
      <x:c r="K793" s="428" t="n">
        <x:f>+K435</x:f>
        <x:v>0</x:v>
      </x:c>
      <x:c r="L793" s="498"/>
      <x:c r="M793" s="498"/>
      <x:c r="N793" s="92" t="s">
        <x:v>313</x:v>
      </x:c>
      <x:c r="P793" s="498" t="s">
        <x:v>114</x:v>
      </x:c>
      <x:c r="Q793" s="498"/>
      <x:c r="R793" s="428" t="n">
        <x:f>H793*K793</x:f>
        <x:v>0</x:v>
      </x:c>
      <x:c r="S793" s="428"/>
      <x:c r="T793" s="428"/>
      <x:c r="U793" s="428"/>
      <x:c r="V793" s="92" t="s">
        <x:v>253</x:v>
      </x:c>
      <x:c r="AF793" s="158"/>
      <x:c r="AG793" s="158"/>
      <x:c r="AH793" s="158"/>
      <x:c r="AI793" s="158"/>
      <x:c r="AJ793" s="158"/>
      <x:c r="AK793" s="158"/>
      <x:c r="AL793" s="158"/>
      <x:c r="AM793" s="158"/>
      <x:c r="AN793" s="158"/>
      <x:c r="AO793" s="158"/>
      <x:c r="AP793" s="158"/>
      <x:c r="AQ793" s="158"/>
      <x:c r="AR793" s="158"/>
      <x:c r="AS793" s="158"/>
      <x:c r="AT793" s="158"/>
      <x:c r="AU793" s="158"/>
      <x:c r="AV793" s="158"/>
      <x:c r="AW793" s="158"/>
    </x:row>
    <x:row r="794" s="92" customFormat="1" ht="12">
      <x:c r="AF794" s="158"/>
      <x:c r="AG794" s="158"/>
      <x:c r="AH794" s="158"/>
      <x:c r="AI794" s="158"/>
      <x:c r="AJ794" s="158"/>
      <x:c r="AK794" s="158"/>
      <x:c r="AL794" s="158"/>
      <x:c r="AM794" s="158"/>
      <x:c r="AN794" s="158"/>
      <x:c r="AO794" s="158"/>
      <x:c r="AP794" s="158"/>
      <x:c r="AQ794" s="158"/>
      <x:c r="AR794" s="158"/>
      <x:c r="AS794" s="158"/>
      <x:c r="AT794" s="158"/>
      <x:c r="AU794" s="158"/>
      <x:c r="AV794" s="158"/>
      <x:c r="AW794" s="158"/>
    </x:row>
    <x:row r="795" s="92" customFormat="1" ht="12">
      <x:c r="F795" s="92" t="s">
        <x:v>119</x:v>
      </x:c>
      <x:c r="G795" s="92" t="s">
        <x:v>114</x:v>
      </x:c>
      <x:c r="H795" s="532">
        <x:v>1</x:v>
      </x:c>
      <x:c r="I795" s="532"/>
      <x:c r="J795" s="92" t="s">
        <x:v>347</x:v>
      </x:c>
      <x:c r="AF795" s="158"/>
      <x:c r="AG795" s="158"/>
      <x:c r="AH795" s="158"/>
      <x:c r="AI795" s="158"/>
      <x:c r="AJ795" s="158"/>
      <x:c r="AK795" s="158"/>
      <x:c r="AL795" s="158"/>
      <x:c r="AM795" s="158"/>
      <x:c r="AN795" s="158"/>
      <x:c r="AO795" s="158"/>
      <x:c r="AP795" s="158"/>
      <x:c r="AQ795" s="158"/>
      <x:c r="AR795" s="158"/>
      <x:c r="AS795" s="158"/>
      <x:c r="AT795" s="158"/>
      <x:c r="AU795" s="158"/>
      <x:c r="AV795" s="158"/>
      <x:c r="AW795" s="158"/>
    </x:row>
    <x:row r="796" s="92" customFormat="1" ht="12">
      <x:c r="AF796" s="158"/>
      <x:c r="AG796" s="158"/>
      <x:c r="AH796" s="158"/>
      <x:c r="AI796" s="158"/>
      <x:c r="AJ796" s="158"/>
      <x:c r="AK796" s="158"/>
      <x:c r="AL796" s="158"/>
      <x:c r="AM796" s="158"/>
      <x:c r="AN796" s="158"/>
      <x:c r="AO796" s="158"/>
      <x:c r="AP796" s="158"/>
      <x:c r="AQ796" s="158"/>
      <x:c r="AR796" s="158"/>
      <x:c r="AS796" s="158"/>
      <x:c r="AT796" s="158"/>
      <x:c r="AU796" s="158"/>
      <x:c r="AV796" s="158"/>
      <x:c r="AW796" s="158"/>
    </x:row>
    <x:row r="797" s="92" customFormat="1" ht="12">
      <x:c r="F797" s="92" t="s">
        <x:v>96</x:v>
      </x:c>
      <x:c r="G797" s="92" t="s">
        <x:v>114</x:v>
      </x:c>
      <x:c r="H797" s="92" t="s">
        <x:v>458</x:v>
      </x:c>
      <x:c r="I797" s="92" t="s">
        <x:v>146</x:v>
      </x:c>
      <x:c r="J797" s="92" t="s">
        <x:v>459</x:v>
      </x:c>
      <x:c r="K797" s="186"/>
      <x:c r="L797" s="186"/>
      <x:c r="AF797" s="158"/>
      <x:c r="AG797" s="158"/>
      <x:c r="AH797" s="158"/>
      <x:c r="AI797" s="158"/>
      <x:c r="AJ797" s="158"/>
      <x:c r="AK797" s="158"/>
      <x:c r="AL797" s="158"/>
      <x:c r="AM797" s="158"/>
      <x:c r="AN797" s="158"/>
      <x:c r="AO797" s="158"/>
      <x:c r="AP797" s="158"/>
      <x:c r="AQ797" s="158"/>
      <x:c r="AR797" s="158"/>
      <x:c r="AS797" s="158"/>
      <x:c r="AT797" s="158"/>
      <x:c r="AU797" s="158"/>
      <x:c r="AV797" s="158"/>
      <x:c r="AW797" s="158"/>
    </x:row>
    <x:row r="798" s="92" customFormat="1" ht="12">
      <x:c r="K798" s="498">
        <x:v>2</x:v>
      </x:c>
      <x:c r="L798" s="498"/>
      <x:c r="AF798" s="158"/>
      <x:c r="AG798" s="158"/>
      <x:c r="AH798" s="158"/>
      <x:c r="AI798" s="158"/>
      <x:c r="AJ798" s="158"/>
      <x:c r="AK798" s="158"/>
      <x:c r="AL798" s="158"/>
      <x:c r="AM798" s="158"/>
      <x:c r="AN798" s="158"/>
      <x:c r="AO798" s="158"/>
      <x:c r="AP798" s="158"/>
      <x:c r="AQ798" s="158"/>
      <x:c r="AR798" s="158"/>
      <x:c r="AS798" s="158"/>
      <x:c r="AT798" s="158"/>
      <x:c r="AU798" s="158"/>
      <x:c r="AV798" s="158"/>
      <x:c r="AW798" s="158"/>
    </x:row>
    <x:row r="799" s="92" customFormat="1" ht="12">
      <x:c r="AF799" s="158"/>
      <x:c r="AG799" s="158"/>
      <x:c r="AH799" s="158"/>
      <x:c r="AI799" s="158"/>
      <x:c r="AJ799" s="158"/>
      <x:c r="AK799" s="158"/>
      <x:c r="AL799" s="158"/>
      <x:c r="AM799" s="158"/>
      <x:c r="AN799" s="158"/>
      <x:c r="AO799" s="158"/>
      <x:c r="AP799" s="158"/>
      <x:c r="AQ799" s="158"/>
      <x:c r="AR799" s="158"/>
      <x:c r="AS799" s="158"/>
      <x:c r="AT799" s="158"/>
      <x:c r="AU799" s="158"/>
      <x:c r="AV799" s="158"/>
      <x:c r="AW799" s="158"/>
    </x:row>
    <x:row r="800" s="92" customFormat="1" ht="6" customHeight="1">
      <x:c r="F800" s="92" t="s">
        <x:v>96</x:v>
      </x:c>
      <x:c r="G800" s="92" t="s">
        <x:v>114</x:v>
      </x:c>
      <x:c r="H800" s="510" t="n">
        <x:f>+Y473*100</x:f>
        <x:v>60</x:v>
      </x:c>
      <x:c r="I800" s="510"/>
      <x:c r="J800" s="151" t="s">
        <x:v>146</x:v>
      </x:c>
      <x:c r="K800" s="498" t="n">
        <x:f>+E12</x:f>
        <x:v>7.5</x:v>
      </x:c>
      <x:c r="L800" s="498"/>
      <x:c r="M800" s="92" t="s">
        <x:v>290</x:v>
      </x:c>
      <x:c r="N800" s="541">
        <x:v>1.58</x:v>
      </x:c>
      <x:c r="O800" s="541"/>
      <x:c r="AF800" s="158"/>
      <x:c r="AG800" s="158"/>
      <x:c r="AH800" s="158"/>
      <x:c r="AI800" s="158"/>
      <x:c r="AJ800" s="158"/>
      <x:c r="AK800" s="158"/>
      <x:c r="AL800" s="158"/>
      <x:c r="AM800" s="158"/>
      <x:c r="AN800" s="158"/>
      <x:c r="AO800" s="158"/>
      <x:c r="AP800" s="158"/>
      <x:c r="AQ800" s="158"/>
      <x:c r="AR800" s="158"/>
      <x:c r="AS800" s="158"/>
      <x:c r="AT800" s="158"/>
      <x:c r="AU800" s="158"/>
      <x:c r="AV800" s="158"/>
      <x:c r="AW800" s="158"/>
    </x:row>
    <x:row r="801" s="92" customFormat="1" ht="12">
      <x:c r="N801" s="498">
        <x:v>2</x:v>
      </x:c>
      <x:c r="O801" s="498"/>
      <x:c r="AF801" s="158"/>
      <x:c r="AG801" s="158"/>
      <x:c r="AH801" s="158"/>
      <x:c r="AI801" s="158"/>
      <x:c r="AJ801" s="158"/>
      <x:c r="AK801" s="158"/>
      <x:c r="AL801" s="158"/>
      <x:c r="AM801" s="158"/>
      <x:c r="AN801" s="158"/>
      <x:c r="AO801" s="158"/>
      <x:c r="AP801" s="158"/>
      <x:c r="AQ801" s="158"/>
      <x:c r="AR801" s="158"/>
      <x:c r="AS801" s="158"/>
      <x:c r="AT801" s="158"/>
      <x:c r="AU801" s="158"/>
      <x:c r="AV801" s="158"/>
      <x:c r="AW801" s="158"/>
    </x:row>
    <x:row r="802" s="92" customFormat="1" ht="12">
      <x:c r="F802" s="92" t="s">
        <x:v>96</x:v>
      </x:c>
      <x:c r="G802" s="92" t="s">
        <x:v>114</x:v>
      </x:c>
      <x:c r="H802" s="498" t="n">
        <x:f>H800-((K800+(N800/N801)))</x:f>
        <x:v>51.71</x:v>
      </x:c>
      <x:c r="I802" s="498"/>
      <x:c r="AF802" s="158"/>
      <x:c r="AG802" s="158"/>
      <x:c r="AH802" s="158"/>
      <x:c r="AI802" s="158"/>
      <x:c r="AJ802" s="158"/>
      <x:c r="AK802" s="158"/>
      <x:c r="AL802" s="158"/>
      <x:c r="AM802" s="158"/>
      <x:c r="AN802" s="158"/>
      <x:c r="AO802" s="158"/>
      <x:c r="AP802" s="158"/>
      <x:c r="AQ802" s="158"/>
      <x:c r="AR802" s="158"/>
      <x:c r="AS802" s="158"/>
      <x:c r="AT802" s="158"/>
      <x:c r="AU802" s="158"/>
      <x:c r="AV802" s="158"/>
      <x:c r="AW802" s="158"/>
    </x:row>
    <x:row r="803" s="92" customFormat="1">
      <x:c r="A803" s="64"/>
      <x:c r="B803" s="64"/>
      <x:c r="C803" s="64"/>
      <x:c r="D803" s="64"/>
      <x:c r="E803" s="64"/>
      <x:c r="F803" s="64"/>
      <x:c r="G803" s="64"/>
      <x:c r="H803" s="64"/>
      <x:c r="I803" s="64"/>
      <x:c r="J803" s="64"/>
      <x:c r="K803" s="64"/>
      <x:c r="L803" s="64"/>
      <x:c r="M803" s="64"/>
      <x:c r="N803" s="64"/>
      <x:c r="O803" s="64"/>
      <x:c r="P803" s="64"/>
      <x:c r="Q803" s="64"/>
      <x:c r="R803" s="64"/>
      <x:c r="S803" s="64"/>
      <x:c r="T803" s="64"/>
      <x:c r="U803" s="64"/>
      <x:c r="V803" s="64"/>
      <x:c r="W803" s="64"/>
      <x:c r="X803" s="64"/>
      <x:c r="Y803" s="64"/>
      <x:c r="Z803" s="64"/>
      <x:c r="AA803" s="64"/>
      <x:c r="AB803" s="64"/>
      <x:c r="AC803" s="64"/>
      <x:c r="AD803" s="64"/>
      <x:c r="AE803" s="64"/>
      <x:c r="AF803" s="158"/>
      <x:c r="AG803" s="158"/>
      <x:c r="AH803" s="158"/>
      <x:c r="AI803" s="158"/>
      <x:c r="AJ803" s="158"/>
      <x:c r="AK803" s="158"/>
      <x:c r="AL803" s="158"/>
      <x:c r="AM803" s="158"/>
      <x:c r="AN803" s="158"/>
      <x:c r="AO803" s="158"/>
      <x:c r="AP803" s="158"/>
      <x:c r="AQ803" s="158"/>
      <x:c r="AR803" s="158"/>
      <x:c r="AS803" s="158"/>
      <x:c r="AT803" s="158"/>
      <x:c r="AU803" s="158"/>
      <x:c r="AV803" s="158"/>
      <x:c r="AW803" s="158"/>
    </x:row>
    <x:row r="804">
      <x:c r="C804" s="92"/>
      <x:c r="D804" s="92"/>
      <x:c r="E804" s="92"/>
      <x:c r="F804" s="92"/>
      <x:c r="G804" s="92"/>
      <x:c r="H804" s="92"/>
      <x:c r="I804" s="92"/>
      <x:c r="J804" s="92"/>
      <x:c r="K804" s="92"/>
      <x:c r="L804" s="92"/>
      <x:c r="M804" s="92"/>
      <x:c r="N804" s="92"/>
      <x:c r="O804" s="92"/>
      <x:c r="P804" s="92"/>
      <x:c r="Q804" s="92"/>
      <x:c r="R804" s="92"/>
      <x:c r="T804" s="92"/>
      <x:c r="AG804" s="158"/>
      <x:c r="AH804" s="158"/>
      <x:c r="AI804" s="158"/>
      <x:c r="AJ804" s="158"/>
      <x:c r="AK804" s="158"/>
      <x:c r="AL804" s="158"/>
      <x:c r="AM804" s="158"/>
      <x:c r="AN804" s="158"/>
      <x:c r="AO804" s="158"/>
      <x:c r="AP804" s="158"/>
      <x:c r="AQ804" s="158"/>
      <x:c r="AR804" s="158"/>
    </x:row>
    <x:row r="805">
      <x:c r="C805" s="92"/>
      <x:c r="D805" s="92"/>
      <x:c r="E805" s="92"/>
      <x:c r="F805" s="92" t="s">
        <x:v>394</x:v>
      </x:c>
      <x:c r="G805" s="92" t="s">
        <x:v>114</x:v>
      </x:c>
      <x:c r="H805" s="540" t="n">
        <x:f>+R793</x:f>
        <x:v>0</x:v>
      </x:c>
      <x:c r="I805" s="541"/>
      <x:c r="J805" s="541"/>
      <x:c r="K805" s="541"/>
      <x:c r="L805" s="186" t="s">
        <x:v>211</x:v>
      </x:c>
      <x:c r="M805" s="186" t="s">
        <x:v>401</x:v>
      </x:c>
      <x:c r="N805" s="186"/>
      <x:c r="O805" s="186" t="s">
        <x:v>213</x:v>
      </x:c>
      <x:c r="P805" s="186"/>
      <x:c r="Q805" s="186"/>
      <x:c r="R805" s="92"/>
      <x:c r="S805" s="158" t="n">
        <x:f>H805*10^2</x:f>
        <x:v>0</x:v>
      </x:c>
      <x:c r="T805" s="92"/>
      <x:c r="AG805" s="158"/>
      <x:c r="AH805" s="158"/>
      <x:c r="AI805" s="158"/>
      <x:c r="AJ805" s="158"/>
      <x:c r="AK805" s="158"/>
      <x:c r="AL805" s="158"/>
      <x:c r="AM805" s="158"/>
      <x:c r="AN805" s="158"/>
      <x:c r="AO805" s="158"/>
      <x:c r="AP805" s="158"/>
      <x:c r="AQ805" s="158"/>
      <x:c r="AR805" s="158"/>
    </x:row>
    <x:row r="806">
      <x:c r="C806" s="92"/>
      <x:c r="D806" s="92"/>
      <x:c r="E806" s="92"/>
      <x:c r="F806" s="92"/>
      <x:c r="G806" s="92"/>
      <x:c r="H806" s="92"/>
      <x:c r="I806" s="309"/>
      <x:c r="J806" s="92"/>
      <x:c r="K806" s="543">
        <x:v>100</x:v>
      </x:c>
      <x:c r="L806" s="543"/>
      <x:c r="M806" s="92"/>
      <x:c r="N806" s="544" t="n">
        <x:f>+H802^2</x:f>
        <x:v>2673.9241</x:v>
      </x:c>
      <x:c r="O806" s="544"/>
      <x:c r="P806" s="92"/>
      <x:c r="Q806" s="92"/>
      <x:c r="R806" s="92"/>
      <x:c r="S806" s="92"/>
      <x:c r="T806" s="92"/>
      <x:c r="AG806" s="158"/>
      <x:c r="AH806" s="158"/>
      <x:c r="AI806" s="158"/>
      <x:c r="AJ806" s="158"/>
      <x:c r="AK806" s="158"/>
      <x:c r="AL806" s="158"/>
      <x:c r="AM806" s="158"/>
      <x:c r="AN806" s="158"/>
      <x:c r="AO806" s="158"/>
      <x:c r="AP806" s="158"/>
      <x:c r="AQ806" s="158"/>
      <x:c r="AR806" s="158"/>
    </x:row>
    <x:row r="807">
      <x:c r="C807" s="92"/>
      <x:c r="D807" s="92"/>
      <x:c r="E807" s="92"/>
      <x:c r="F807" s="92"/>
      <x:c r="G807" s="92"/>
      <x:c r="H807" s="92"/>
      <x:c r="I807" s="92"/>
      <x:c r="J807" s="310" t="n">
        <x:f>+O605*100</x:f>
        <x:v>0</x:v>
      </x:c>
      <x:c r="K807" s="92"/>
      <x:c r="L807" s="92"/>
      <x:c r="M807" s="92"/>
      <x:c r="N807" s="92"/>
      <x:c r="O807" s="92"/>
      <x:c r="P807" s="92"/>
      <x:c r="Q807" s="92"/>
      <x:c r="R807" s="92"/>
      <x:c r="S807" s="92"/>
      <x:c r="T807" s="92"/>
      <x:c r="AG807" s="158"/>
      <x:c r="AH807" s="158"/>
      <x:c r="AI807" s="158"/>
      <x:c r="AJ807" s="158"/>
      <x:c r="AK807" s="158"/>
      <x:c r="AL807" s="158"/>
      <x:c r="AM807" s="158"/>
      <x:c r="AN807" s="158"/>
      <x:c r="AO807" s="158"/>
      <x:c r="AP807" s="158"/>
      <x:c r="AQ807" s="158"/>
      <x:c r="AR807" s="158"/>
    </x:row>
    <x:row r="808">
      <x:c r="C808" s="92"/>
      <x:c r="D808" s="92"/>
      <x:c r="E808" s="92"/>
      <x:c r="F808" s="92" t="s">
        <x:v>394</x:v>
      </x:c>
      <x:c r="G808" s="92" t="s">
        <x:v>114</x:v>
      </x:c>
      <x:c r="H808" s="532" t="n">
        <x:f>S805/(K806*N806)</x:f>
        <x:v>0</x:v>
      </x:c>
      <x:c r="I808" s="532"/>
      <x:c r="J808" s="532"/>
      <x:c r="K808" s="92"/>
      <x:c r="L808" s="161"/>
      <x:c r="M808" s="92"/>
      <x:c r="N808" s="92"/>
      <x:c r="O808" s="92"/>
      <x:c r="P808" s="92"/>
      <x:c r="Q808" s="92"/>
      <x:c r="R808" s="92"/>
      <x:c r="S808" s="92"/>
      <x:c r="T808" s="92"/>
      <x:c r="AG808" s="158"/>
      <x:c r="AH808" s="158"/>
      <x:c r="AI808" s="158"/>
      <x:c r="AJ808" s="158"/>
      <x:c r="AK808" s="158"/>
      <x:c r="AL808" s="158"/>
      <x:c r="AM808" s="158"/>
      <x:c r="AN808" s="158"/>
      <x:c r="AO808" s="158"/>
      <x:c r="AP808" s="158"/>
      <x:c r="AQ808" s="158"/>
      <x:c r="AR808" s="158"/>
    </x:row>
    <x:row r="809">
      <x:c r="M809" s="97"/>
      <x:c r="N809" s="260" t="s">
        <x:v>402</x:v>
      </x:c>
      <x:c r="O809" s="260" t="s">
        <x:v>114</x:v>
      </x:c>
      <x:c r="P809" s="535" t="n">
        <x:f>+F22</x:f>
        <x:v>210</x:v>
      </x:c>
      <x:c r="Q809" s="535"/>
      <x:c r="R809" s="252" t="s">
        <x:v>403</x:v>
      </x:c>
      <x:c r="S809" s="88"/>
      <x:c r="T809" s="88"/>
      <x:c r="U809" s="88"/>
      <x:c r="V809" s="88"/>
      <x:c r="W809" s="88"/>
      <x:c r="X809" s="88"/>
      <x:c r="Y809" s="88"/>
      <x:c r="Z809" s="88"/>
      <x:c r="AA809" s="88"/>
      <x:c r="AB809" s="88"/>
      <x:c r="AC809" s="88"/>
      <x:c r="AG809" s="158"/>
      <x:c r="AH809" s="158"/>
      <x:c r="AI809" s="158"/>
      <x:c r="AJ809" s="158"/>
      <x:c r="AK809" s="158"/>
      <x:c r="AL809" s="158"/>
      <x:c r="AM809" s="158"/>
      <x:c r="AN809" s="158"/>
      <x:c r="AO809" s="158"/>
      <x:c r="AP809" s="158"/>
      <x:c r="AQ809" s="158"/>
      <x:c r="AR809" s="158"/>
    </x:row>
    <x:row r="810" ht="18.75">
      <x:c r="G810" s="514"/>
      <x:c r="H810" s="514"/>
      <x:c r="I810" s="514"/>
      <x:c r="J810" s="514"/>
      <x:c r="L810" s="64" t="s">
        <x:v>404</x:v>
      </x:c>
      <x:c r="M810" s="98"/>
      <x:c r="N810" s="88" t="s">
        <x:v>405</x:v>
      </x:c>
      <x:c r="O810" s="260" t="s">
        <x:v>114</x:v>
      </x:c>
      <x:c r="P810" s="545" t="n">
        <x:f>+F23</x:f>
        <x:v>4200</x:v>
      </x:c>
      <x:c r="Q810" s="535"/>
      <x:c r="R810" s="535" t="s">
        <x:v>403</x:v>
      </x:c>
      <x:c r="S810" s="535"/>
      <x:c r="W810" s="312" t="s">
        <x:v>406</x:v>
      </x:c>
      <x:c r="X810" s="313" t="s">
        <x:v>114</x:v>
      </x:c>
      <x:c r="Y810" s="536" t="n">
        <x:f>ROUND((P809/P810)*(0.8475-SQRT((0.7182-1.8832*(P811/P809)))),4)</x:f>
        <x:v>0</x:v>
      </x:c>
      <x:c r="Z810" s="537"/>
      <x:c r="AA810" s="538"/>
      <x:c r="AF810" s="311"/>
      <x:c r="AG810" s="158"/>
      <x:c r="AH810" s="158"/>
      <x:c r="AI810" s="158"/>
      <x:c r="AJ810" s="158"/>
      <x:c r="AK810" s="158"/>
      <x:c r="AL810" s="158"/>
      <x:c r="AM810" s="158"/>
      <x:c r="AN810" s="158"/>
      <x:c r="AO810" s="158"/>
      <x:c r="AP810" s="158"/>
      <x:c r="AQ810" s="158"/>
      <x:c r="AR810" s="158"/>
    </x:row>
    <x:row r="811" ht="15" customHeight="1">
      <x:c r="M811" s="98"/>
      <x:c r="N811" s="252" t="s">
        <x:v>394</x:v>
      </x:c>
      <x:c r="O811" s="260" t="s">
        <x:v>114</x:v>
      </x:c>
      <x:c r="P811" s="539" t="n">
        <x:f>+H808</x:f>
        <x:v>0</x:v>
      </x:c>
      <x:c r="Q811" s="535"/>
      <x:c r="R811" s="88"/>
      <x:c r="S811" s="88"/>
      <x:c r="AF811" s="311"/>
      <x:c r="AG811" s="158"/>
      <x:c r="AH811" s="158"/>
      <x:c r="AI811" s="158"/>
      <x:c r="AJ811" s="158"/>
      <x:c r="AK811" s="158"/>
      <x:c r="AL811" s="158"/>
      <x:c r="AM811" s="158"/>
      <x:c r="AN811" s="158"/>
      <x:c r="AO811" s="158"/>
      <x:c r="AP811" s="158"/>
      <x:c r="AQ811" s="158"/>
      <x:c r="AR811" s="158"/>
    </x:row>
    <x:row r="812">
      <x:c r="AF812" s="311"/>
      <x:c r="AG812" s="158"/>
      <x:c r="AH812" s="158"/>
      <x:c r="AI812" s="158"/>
      <x:c r="AJ812" s="158"/>
      <x:c r="AK812" s="158"/>
      <x:c r="AL812" s="158"/>
      <x:c r="AM812" s="158"/>
      <x:c r="AN812" s="158"/>
      <x:c r="AO812" s="158"/>
      <x:c r="AP812" s="158"/>
      <x:c r="AQ812" s="158"/>
      <x:c r="AR812" s="158"/>
    </x:row>
    <x:row r="813">
      <x:c r="F813" s="64" t="s">
        <x:v>407</x:v>
      </x:c>
      <x:c r="AG813" s="158"/>
      <x:c r="AH813" s="158"/>
      <x:c r="AI813" s="158"/>
      <x:c r="AJ813" s="158"/>
      <x:c r="AK813" s="158"/>
      <x:c r="AL813" s="158"/>
      <x:c r="AM813" s="158"/>
      <x:c r="AN813" s="158"/>
      <x:c r="AO813" s="158"/>
      <x:c r="AP813" s="158"/>
      <x:c r="AQ813" s="158"/>
      <x:c r="AR813" s="158"/>
    </x:row>
    <x:row r="814">
      <x:c r="AG814" s="158"/>
      <x:c r="AH814" s="158"/>
      <x:c r="AI814" s="158"/>
      <x:c r="AJ814" s="158"/>
      <x:c r="AK814" s="158"/>
      <x:c r="AL814" s="158"/>
      <x:c r="AM814" s="158"/>
      <x:c r="AN814" s="158"/>
      <x:c r="AO814" s="158"/>
      <x:c r="AP814" s="158"/>
      <x:c r="AQ814" s="158"/>
      <x:c r="AR814" s="158"/>
    </x:row>
    <x:row r="815">
      <x:c r="G815" s="64" t="s">
        <x:v>391</x:v>
      </x:c>
      <x:c r="H815" s="64" t="s">
        <x:v>114</x:v>
      </x:c>
      <x:c r="I815" s="150" t="s">
        <x:v>396</x:v>
      </x:c>
      <x:c r="J815" s="150" t="s">
        <x:v>119</x:v>
      </x:c>
      <x:c r="K815" s="150" t="s">
        <x:v>96</x:v>
      </x:c>
      <x:c r="AF815" s="73"/>
      <x:c r="AG815" s="158"/>
      <x:c r="AH815" s="158"/>
      <x:c r="AI815" s="158"/>
      <x:c r="AJ815" s="158"/>
      <x:c r="AK815" s="158"/>
      <x:c r="AL815" s="158"/>
      <x:c r="AM815" s="158"/>
      <x:c r="AN815" s="158"/>
      <x:c r="AO815" s="158"/>
      <x:c r="AP815" s="158"/>
      <x:c r="AQ815" s="158"/>
      <x:c r="AR815" s="158"/>
    </x:row>
    <x:row r="816">
      <x:c r="AF816" s="73"/>
      <x:c r="AG816" s="158"/>
      <x:c r="AH816" s="158"/>
      <x:c r="AI816" s="158"/>
      <x:c r="AJ816" s="158"/>
      <x:c r="AK816" s="158"/>
      <x:c r="AL816" s="158"/>
      <x:c r="AM816" s="158"/>
      <x:c r="AN816" s="158"/>
      <x:c r="AO816" s="158"/>
      <x:c r="AP816" s="158"/>
      <x:c r="AQ816" s="158"/>
      <x:c r="AR816" s="158"/>
    </x:row>
    <x:row r="817">
      <x:c r="G817" s="64" t="s">
        <x:v>391</x:v>
      </x:c>
      <x:c r="H817" s="64" t="s">
        <x:v>114</x:v>
      </x:c>
      <x:c r="I817" s="546" t="n">
        <x:f>+Y810</x:f>
        <x:v>0</x:v>
      </x:c>
      <x:c r="J817" s="514"/>
      <x:c r="K817" s="514"/>
      <x:c r="L817" s="514">
        <x:v>100</x:v>
      </x:c>
      <x:c r="M817" s="514"/>
      <x:c r="N817" s="547" t="n">
        <x:f>+H802</x:f>
        <x:v>51.71</x:v>
      </x:c>
      <x:c r="O817" s="547"/>
      <x:c r="P817" s="514" t="s">
        <x:v>114</x:v>
      </x:c>
      <x:c r="Q817" s="514"/>
      <x:c r="R817" s="526" t="n">
        <x:f>I817*L817*N817</x:f>
        <x:v>0</x:v>
      </x:c>
      <x:c r="S817" s="526"/>
      <x:c r="T817" s="526"/>
      <x:c r="AF817" s="73"/>
      <x:c r="AG817" s="158"/>
      <x:c r="AH817" s="158"/>
      <x:c r="AI817" s="158"/>
      <x:c r="AJ817" s="158"/>
      <x:c r="AK817" s="158"/>
      <x:c r="AL817" s="158"/>
      <x:c r="AM817" s="158"/>
      <x:c r="AN817" s="158"/>
      <x:c r="AO817" s="158"/>
      <x:c r="AP817" s="158"/>
      <x:c r="AQ817" s="158"/>
      <x:c r="AR817" s="158"/>
    </x:row>
    <x:row r="818">
      <x:c r="AF818" s="73"/>
      <x:c r="AG818" s="158"/>
      <x:c r="AH818" s="158"/>
      <x:c r="AI818" s="158"/>
      <x:c r="AJ818" s="158"/>
      <x:c r="AK818" s="158"/>
      <x:c r="AL818" s="158"/>
      <x:c r="AM818" s="158"/>
      <x:c r="AN818" s="158"/>
      <x:c r="AO818" s="158"/>
      <x:c r="AP818" s="158"/>
      <x:c r="AQ818" s="158"/>
      <x:c r="AR818" s="158"/>
    </x:row>
    <x:row r="819">
      <x:c r="G819" s="64" t="s">
        <x:v>391</x:v>
      </x:c>
      <x:c r="H819" s="64" t="s">
        <x:v>114</x:v>
      </x:c>
      <x:c r="I819" s="526" t="n">
        <x:f>+R817</x:f>
        <x:v>0</x:v>
      </x:c>
      <x:c r="J819" s="514"/>
      <x:c r="K819" s="514"/>
      <x:c r="L819" s="64" t="s">
        <x:v>408</x:v>
      </x:c>
      <x:c r="T819" s="533" t="n">
        <x:f>3.1416*(T820/2)^2</x:f>
        <x:v>5.06708664</x:v>
      </x:c>
      <x:c r="U819" s="533"/>
      <x:c r="V819" s="533"/>
      <x:c r="AF819" s="337"/>
      <x:c r="AG819" s="158"/>
      <x:c r="AH819" s="158"/>
      <x:c r="AI819" s="158"/>
      <x:c r="AJ819" s="158"/>
      <x:c r="AK819" s="158"/>
      <x:c r="AL819" s="158"/>
      <x:c r="AM819" s="158"/>
      <x:c r="AN819" s="158"/>
      <x:c r="AO819" s="158"/>
      <x:c r="AP819" s="158"/>
      <x:c r="AQ819" s="158"/>
      <x:c r="AR819" s="158"/>
    </x:row>
    <x:row r="820">
      <x:c r="T820" s="534" t="n">
        <x:f>AF820*2.54</x:f>
        <x:v>2.54</x:v>
      </x:c>
      <x:c r="U820" s="534"/>
      <x:c r="V820" s="63"/>
      <x:c r="X820" s="514"/>
      <x:c r="Y820" s="514"/>
      <x:c r="AF820" s="337" t="n">
        <x:f>LOOKUP(AF821,AG844:AH847)</x:f>
        <x:v>1</x:v>
      </x:c>
      <x:c r="AG820" s="158"/>
      <x:c r="AH820" s="158"/>
      <x:c r="AI820" s="158"/>
      <x:c r="AJ820" s="158"/>
      <x:c r="AK820" s="158"/>
      <x:c r="AL820" s="158"/>
      <x:c r="AM820" s="158"/>
      <x:c r="AN820" s="158"/>
      <x:c r="AO820" s="158"/>
      <x:c r="AP820" s="158"/>
      <x:c r="AQ820" s="158"/>
      <x:c r="AR820" s="158"/>
    </x:row>
    <x:row r="821" ht="15">
      <x:c r="G821" s="64" t="s">
        <x:v>391</x:v>
      </x:c>
      <x:c r="H821" s="64" t="s">
        <x:v>114</x:v>
      </x:c>
      <x:c r="I821" s="515" t="n">
        <x:f>MAX(T833+I819)</x:f>
        <x:v>9.3078</x:v>
      </x:c>
      <x:c r="J821" s="516"/>
      <x:c r="K821" s="517"/>
      <x:c r="L821" s="222"/>
      <x:c r="M821" s="222"/>
      <x:c r="N821" s="222"/>
      <x:c r="O821" s="518">
        <x:v>8</x:v>
      </x:c>
      <x:c r="P821" s="517"/>
      <x:c r="Q821" s="519" t="s">
        <x:v>225</x:v>
      </x:c>
      <x:c r="R821" s="520"/>
      <x:c r="S821" s="521" t="n">
        <x:f>+AF820</x:f>
        <x:v>1</x:v>
      </x:c>
      <x:c r="T821" s="521"/>
      <x:c r="U821" s="521"/>
      <x:c r="V821" s="519" t="s">
        <x:v>114</x:v>
      </x:c>
      <x:c r="W821" s="528"/>
      <x:c r="X821" s="529" t="n">
        <x:f>T819*O821</x:f>
        <x:v>40.53669312</x:v>
      </x:c>
      <x:c r="Y821" s="530"/>
      <x:c r="Z821" s="531"/>
      <x:c r="AB821" s="81"/>
      <x:c r="AC821" s="81"/>
      <x:c r="AD821" s="314"/>
      <x:c r="AE821" s="315"/>
      <x:c r="AF821" s="337">
        <x:v>1</x:v>
      </x:c>
      <x:c r="AG821" s="158"/>
      <x:c r="AH821" s="158"/>
      <x:c r="AI821" s="158"/>
      <x:c r="AJ821" s="158"/>
      <x:c r="AK821" s="158"/>
      <x:c r="AL821" s="158"/>
      <x:c r="AM821" s="158"/>
      <x:c r="AN821" s="158"/>
      <x:c r="AO821" s="158"/>
      <x:c r="AP821" s="158"/>
      <x:c r="AQ821" s="158"/>
      <x:c r="AR821" s="158"/>
    </x:row>
    <x:row r="822" ht="15">
      <x:c r="F822" s="319"/>
      <x:c r="G822" s="319"/>
      <x:c r="H822" s="319"/>
      <x:c r="I822" s="319"/>
      <x:c r="J822" s="319"/>
      <x:c r="X822" s="237" t="str">
        <x:f>IF(I821&lt;=X821,"OK CUMPLE","NO PASA")</x:f>
        <x:v>OK CUMPLE</x:v>
      </x:c>
      <x:c r="AB822" s="81"/>
      <x:c r="AC822" s="81"/>
      <x:c r="AD822" s="63"/>
      <x:c r="AE822" s="315"/>
      <x:c r="AF822" s="338"/>
      <x:c r="AS822" s="317"/>
      <x:c r="AT822" s="317"/>
      <x:c r="AU822" s="317"/>
      <x:c r="AV822" s="318"/>
      <x:c r="AW822" s="318"/>
      <x:c r="AX822" s="169"/>
      <x:c r="AY822" s="169"/>
      <x:c r="AZ822" s="169"/>
      <x:c r="BA822" s="169"/>
      <x:c r="BB822" s="169"/>
      <x:c r="BC822" s="169"/>
      <x:c r="BD822" s="169"/>
      <x:c r="BE822" s="169"/>
      <x:c r="BF822" s="169"/>
      <x:c r="BG822" s="169"/>
      <x:c r="BH822" s="169"/>
      <x:c r="BI822" s="169"/>
      <x:c r="BJ822" s="169"/>
      <x:c r="BK822" s="169"/>
      <x:c r="BL822" s="169"/>
      <x:c r="BM822" s="169"/>
      <x:c r="BN822" s="169"/>
    </x:row>
    <x:row r="823" ht="15">
      <x:c r="W823" s="348" t="str">
        <x:f>IF(X821&gt;I821+1,"MUCHO ACERO","")</x:f>
        <x:v>MUCHO ACERO</x:v>
      </x:c>
      <x:c r="X823" s="166"/>
      <x:c r="AB823" s="321" t="s">
        <x:v>409</x:v>
      </x:c>
      <x:c r="AF823" s="338"/>
      <x:c r="AS823" s="317"/>
      <x:c r="AT823" s="317"/>
      <x:c r="AU823" s="317"/>
      <x:c r="AV823" s="318"/>
      <x:c r="AW823" s="318"/>
      <x:c r="AX823" s="169"/>
      <x:c r="AY823" s="169"/>
      <x:c r="AZ823" s="169"/>
      <x:c r="BA823" s="169"/>
      <x:c r="BB823" s="169"/>
      <x:c r="BC823" s="169"/>
      <x:c r="BD823" s="169"/>
      <x:c r="BE823" s="169"/>
      <x:c r="BF823" s="169"/>
      <x:c r="BG823" s="169"/>
      <x:c r="BH823" s="169"/>
      <x:c r="BI823" s="169"/>
      <x:c r="BJ823" s="169"/>
      <x:c r="BK823" s="169"/>
      <x:c r="BL823" s="169"/>
      <x:c r="BM823" s="169"/>
      <x:c r="BN823" s="169"/>
    </x:row>
    <x:row r="824">
      <x:c r="G824" s="64" t="s">
        <x:v>410</x:v>
      </x:c>
      <x:c r="H824" s="64" t="s">
        <x:v>114</x:v>
      </x:c>
      <x:c r="I824" s="523" t="n">
        <x:f>+T819</x:f>
        <x:v>5.06708664</x:v>
      </x:c>
      <x:c r="J824" s="524"/>
      <x:c r="K824" s="524"/>
      <x:c r="L824" s="525" t="s">
        <x:v>211</x:v>
      </x:c>
      <x:c r="M824" s="525"/>
      <x:c r="N824" s="525">
        <x:v>100</x:v>
      </x:c>
      <x:c r="O824" s="525"/>
      <x:c r="P824" s="525"/>
      <x:c r="AF824" s="337"/>
    </x:row>
    <x:row r="825">
      <x:c r="I825" s="526" t="n">
        <x:f>+X821</x:f>
        <x:v>40.53669312</x:v>
      </x:c>
      <x:c r="J825" s="514"/>
      <x:c r="K825" s="514"/>
      <x:c r="L825" s="525"/>
      <x:c r="M825" s="525"/>
      <x:c r="N825" s="525"/>
      <x:c r="O825" s="525"/>
      <x:c r="P825" s="525"/>
      <x:c r="AF825" s="337"/>
    </x:row>
    <x:row r="826">
      <x:c r="AF826" s="337"/>
    </x:row>
    <x:row r="827">
      <x:c r="G827" s="64" t="s">
        <x:v>410</x:v>
      </x:c>
      <x:c r="H827" s="64" t="s">
        <x:v>114</x:v>
      </x:c>
      <x:c r="I827" s="526" t="n">
        <x:f>(I824/I825)*100</x:f>
        <x:v>12.5</x:v>
      </x:c>
      <x:c r="J827" s="526"/>
      <x:c r="K827" s="526"/>
      <x:c r="L827" s="514" t="s">
        <x:v>116</x:v>
      </x:c>
      <x:c r="M827" s="514"/>
      <x:c r="N827" s="514"/>
      <x:c r="O827" s="514"/>
      <x:c r="S827" s="499">
        <x:v>0.125</x:v>
      </x:c>
      <x:c r="T827" s="500"/>
      <x:c r="U827" s="501"/>
      <x:c r="V827" s="64" t="s">
        <x:v>22</x:v>
      </x:c>
      <x:c r="AF827" s="337"/>
    </x:row>
    <x:row r="828">
      <x:c r="I828" s="223"/>
      <x:c r="J828" s="223"/>
      <x:c r="K828" s="223"/>
      <x:c r="L828" s="150"/>
      <x:c r="M828" s="150"/>
      <x:c r="N828" s="150"/>
      <x:c r="O828" s="150"/>
      <x:c r="S828" s="319"/>
      <x:c r="T828" s="319"/>
      <x:c r="U828" s="319"/>
      <x:c r="AF828" s="337"/>
      <x:c r="AG828" s="311"/>
    </x:row>
    <x:row r="829" ht="25.5">
      <x:c r="B829" s="87"/>
      <x:c r="I829" s="527" t="s">
        <x:v>411</x:v>
      </x:c>
      <x:c r="J829" s="527"/>
      <x:c r="K829" s="527"/>
      <x:c r="L829" s="527" t="n">
        <x:f>+O821</x:f>
        <x:v>8</x:v>
      </x:c>
      <x:c r="M829" s="527"/>
      <x:c r="N829" s="323" t="s">
        <x:v>225</x:v>
      </x:c>
      <x:c r="O829" s="323" t="s">
        <x:v>412</x:v>
      </x:c>
      <x:c r="P829" s="508" t="n">
        <x:f>+AF820</x:f>
        <x:v>1</x:v>
      </x:c>
      <x:c r="Q829" s="509"/>
      <x:c r="R829" s="323" t="s">
        <x:v>413</x:v>
      </x:c>
      <x:c r="S829" s="522" t="n">
        <x:f>+S827</x:f>
        <x:v>0.125</x:v>
      </x:c>
      <x:c r="T829" s="522"/>
      <x:c r="U829" s="324" t="s">
        <x:v>414</x:v>
      </x:c>
      <x:c r="AD829" s="81"/>
      <x:c r="AE829" s="81"/>
      <x:c r="AF829" s="337"/>
      <x:c r="AG829" s="311"/>
    </x:row>
    <x:row r="830" ht="12.75" customHeight="1">
      <x:c r="I830" s="223"/>
      <x:c r="J830" s="223"/>
      <x:c r="K830" s="223"/>
      <x:c r="L830" s="150"/>
      <x:c r="M830" s="150"/>
      <x:c r="N830" s="150"/>
      <x:c r="O830" s="150"/>
      <x:c r="S830" s="319"/>
      <x:c r="T830" s="319"/>
      <x:c r="U830" s="319"/>
      <x:c r="AF830" s="339"/>
      <x:c r="AG830" s="311"/>
    </x:row>
    <x:row r="831">
      <x:c r="A831" s="92"/>
      <x:c r="B831" s="92"/>
      <x:c r="C831" s="92"/>
      <x:c r="D831" s="92"/>
      <x:c r="E831" s="92"/>
      <x:c r="F831" s="92" t="s">
        <x:v>460</x:v>
      </x:c>
      <x:c r="G831" s="92"/>
      <x:c r="H831" s="92"/>
      <x:c r="I831" s="92"/>
      <x:c r="J831" s="92"/>
      <x:c r="K831" s="92"/>
      <x:c r="L831" s="92"/>
      <x:c r="M831" s="92"/>
      <x:c r="N831" s="92"/>
      <x:c r="O831" s="92"/>
      <x:c r="P831" s="92"/>
      <x:c r="Q831" s="92"/>
      <x:c r="R831" s="92"/>
      <x:c r="S831" s="92"/>
      <x:c r="T831" s="92"/>
      <x:c r="U831" s="92"/>
      <x:c r="V831" s="92"/>
      <x:c r="W831" s="92"/>
      <x:c r="X831" s="92"/>
      <x:c r="Y831" s="92"/>
      <x:c r="Z831" s="92"/>
      <x:c r="AA831" s="92"/>
      <x:c r="AB831" s="92"/>
      <x:c r="AC831" s="92"/>
      <x:c r="AD831" s="92"/>
      <x:c r="AE831" s="92"/>
      <x:c r="AF831" s="337"/>
    </x:row>
    <x:row r="832" s="92" customFormat="1">
      <x:c r="AF832" s="340"/>
      <x:c r="AG832" s="63"/>
      <x:c r="AH832" s="63"/>
      <x:c r="AI832" s="63"/>
      <x:c r="AJ832" s="63"/>
      <x:c r="AK832" s="63"/>
      <x:c r="AL832" s="63"/>
      <x:c r="AM832" s="63"/>
      <x:c r="AN832" s="63"/>
      <x:c r="AO832" s="63"/>
      <x:c r="AP832" s="63"/>
      <x:c r="AQ832" s="63"/>
      <x:c r="AR832" s="63"/>
      <x:c r="AS832" s="158"/>
      <x:c r="AT832" s="158"/>
      <x:c r="AU832" s="158"/>
      <x:c r="AV832" s="158"/>
      <x:c r="AW832" s="158"/>
    </x:row>
    <x:row r="833" s="92" customFormat="1">
      <x:c r="H833" s="92" t="s">
        <x:v>417</x:v>
      </x:c>
      <x:c r="J833" s="151" t="s">
        <x:v>114</x:v>
      </x:c>
      <x:c r="K833" s="498">
        <x:v>1.8E-3</x:v>
      </x:c>
      <x:c r="L833" s="498"/>
      <x:c r="M833" s="498"/>
      <x:c r="N833" s="510" t="n">
        <x:f>+H795*100</x:f>
        <x:v>100</x:v>
      </x:c>
      <x:c r="O833" s="510"/>
      <x:c r="P833" s="498" t="n">
        <x:f>+H802</x:f>
        <x:v>51.71</x:v>
      </x:c>
      <x:c r="Q833" s="498"/>
      <x:c r="R833" s="498" t="s">
        <x:v>114</x:v>
      </x:c>
      <x:c r="S833" s="498"/>
      <x:c r="T833" s="532" t="n">
        <x:f>K833*N833*P833</x:f>
        <x:v>9.3078</x:v>
      </x:c>
      <x:c r="U833" s="532"/>
      <x:c r="V833" s="532"/>
      <x:c r="Z833" s="92">
        <x:v>0.125</x:v>
      </x:c>
      <x:c r="AF833" s="340"/>
      <x:c r="AG833" s="73"/>
      <x:c r="AH833" s="73"/>
      <x:c r="AI833" s="73"/>
      <x:c r="AJ833" s="73"/>
      <x:c r="AK833" s="73"/>
      <x:c r="AL833" s="63"/>
      <x:c r="AM833" s="63"/>
      <x:c r="AN833" s="63"/>
      <x:c r="AO833" s="63"/>
      <x:c r="AP833" s="63"/>
      <x:c r="AQ833" s="63"/>
      <x:c r="AR833" s="63"/>
      <x:c r="AS833" s="158"/>
      <x:c r="AT833" s="158"/>
      <x:c r="AU833" s="158"/>
      <x:c r="AV833" s="158"/>
      <x:c r="AW833" s="158"/>
    </x:row>
    <x:row r="834" s="92" customFormat="1">
      <x:c r="AF834" s="180"/>
      <x:c r="AG834" s="73"/>
      <x:c r="AH834" s="73"/>
      <x:c r="AI834" s="73"/>
      <x:c r="AJ834" s="73"/>
      <x:c r="AK834" s="73"/>
      <x:c r="AL834" s="63"/>
      <x:c r="AM834" s="63"/>
      <x:c r="AN834" s="63"/>
      <x:c r="AO834" s="63"/>
      <x:c r="AP834" s="63"/>
      <x:c r="AQ834" s="63"/>
      <x:c r="AR834" s="63"/>
      <x:c r="AS834" s="158"/>
      <x:c r="AT834" s="158"/>
      <x:c r="AU834" s="158"/>
      <x:c r="AV834" s="158"/>
      <x:c r="AW834" s="158"/>
    </x:row>
    <x:row r="835" s="92" customFormat="1" ht="14.25">
      <x:c r="K835" s="548" t="n">
        <x:f>+T833</x:f>
        <x:v>9.3078</x:v>
      </x:c>
      <x:c r="L835" s="549"/>
      <x:c r="M835" s="550"/>
      <x:c r="N835" s="551" t="str">
        <x:f>IF(K835&lt;P835,"&lt;","&gt;")</x:f>
        <x:v>&lt;</x:v>
      </x:c>
      <x:c r="O835" s="552"/>
      <x:c r="P835" s="548" t="n">
        <x:f>+X821</x:f>
        <x:v>40.53669312</x:v>
      </x:c>
      <x:c r="Q835" s="549"/>
      <x:c r="R835" s="550"/>
      <x:c r="S835" s="274" t="str">
        <x:f>IF(K835&lt;P835,"OK CUMPLE","NO PASA")</x:f>
        <x:v>OK CUMPLE</x:v>
      </x:c>
      <x:c r="AF835" s="180"/>
      <x:c r="AG835" s="73"/>
      <x:c r="AH835" s="73"/>
      <x:c r="AI835" s="73"/>
      <x:c r="AJ835" s="73"/>
      <x:c r="AK835" s="73"/>
      <x:c r="AL835" s="63"/>
      <x:c r="AM835" s="63"/>
      <x:c r="AN835" s="63"/>
      <x:c r="AO835" s="63"/>
      <x:c r="AP835" s="63"/>
      <x:c r="AQ835" s="63"/>
      <x:c r="AR835" s="63"/>
      <x:c r="AS835" s="158"/>
      <x:c r="AT835" s="158"/>
      <x:c r="AU835" s="158"/>
      <x:c r="AV835" s="158"/>
      <x:c r="AW835" s="158"/>
    </x:row>
    <x:row r="836" s="92" customFormat="1">
      <x:c r="AF836" s="180"/>
      <x:c r="AG836" s="73"/>
      <x:c r="AH836" s="73"/>
      <x:c r="AI836" s="73"/>
      <x:c r="AJ836" s="73"/>
      <x:c r="AK836" s="73"/>
      <x:c r="AL836" s="63"/>
      <x:c r="AM836" s="63"/>
      <x:c r="AN836" s="63"/>
      <x:c r="AO836" s="63"/>
      <x:c r="AP836" s="63"/>
      <x:c r="AQ836" s="63"/>
      <x:c r="AR836" s="63"/>
      <x:c r="AS836" s="158"/>
      <x:c r="AT836" s="158"/>
      <x:c r="AU836" s="158"/>
      <x:c r="AV836" s="158"/>
      <x:c r="AW836" s="158"/>
    </x:row>
    <x:row r="837" s="92" customFormat="1">
      <x:c r="D837" s="92" t="s">
        <x:v>461</x:v>
      </x:c>
      <x:c r="AF837" s="180"/>
      <x:c r="AG837" s="337"/>
      <x:c r="AH837" s="337"/>
      <x:c r="AI837" s="337"/>
      <x:c r="AJ837" s="337"/>
      <x:c r="AK837" s="73"/>
      <x:c r="AL837" s="63"/>
      <x:c r="AM837" s="63"/>
      <x:c r="AN837" s="63"/>
      <x:c r="AO837" s="63"/>
      <x:c r="AP837" s="63"/>
      <x:c r="AQ837" s="63"/>
      <x:c r="AR837" s="63"/>
      <x:c r="AS837" s="158"/>
      <x:c r="AT837" s="158"/>
      <x:c r="AU837" s="158"/>
      <x:c r="AV837" s="158"/>
      <x:c r="AW837" s="158"/>
    </x:row>
    <x:row r="838" s="92" customFormat="1">
      <x:c r="AF838" s="158"/>
      <x:c r="AG838" s="337"/>
      <x:c r="AH838" s="337"/>
      <x:c r="AI838" s="337"/>
      <x:c r="AJ838" s="337"/>
      <x:c r="AK838" s="73"/>
      <x:c r="AL838" s="63"/>
      <x:c r="AM838" s="63"/>
      <x:c r="AN838" s="63"/>
      <x:c r="AO838" s="63"/>
      <x:c r="AP838" s="63"/>
      <x:c r="AQ838" s="63"/>
      <x:c r="AR838" s="63"/>
      <x:c r="AS838" s="158"/>
      <x:c r="AT838" s="158"/>
      <x:c r="AU838" s="158"/>
      <x:c r="AV838" s="158"/>
      <x:c r="AW838" s="158"/>
    </x:row>
    <x:row r="839" s="92" customFormat="1">
      <x:c r="F839" s="92" t="s">
        <x:v>395</x:v>
      </x:c>
      <x:c r="G839" s="92" t="s">
        <x:v>114</x:v>
      </x:c>
      <x:c r="H839" s="498">
        <x:v>1.6</x:v>
      </x:c>
      <x:c r="I839" s="498"/>
      <x:c r="J839" s="151" t="s">
        <x:v>211</x:v>
      </x:c>
      <x:c r="K839" s="542" t="n">
        <x:f>+J519</x:f>
        <x:v>-361.60791787625914</x:v>
      </x:c>
      <x:c r="L839" s="542"/>
      <x:c r="M839" s="542"/>
      <x:c r="N839" s="92" t="s">
        <x:v>313</x:v>
      </x:c>
      <x:c r="P839" s="498" t="s">
        <x:v>114</x:v>
      </x:c>
      <x:c r="Q839" s="498"/>
      <x:c r="R839" s="428" t="n">
        <x:f>H839*K839</x:f>
        <x:v>-578.5726686020147</x:v>
      </x:c>
      <x:c r="S839" s="428"/>
      <x:c r="T839" s="428"/>
      <x:c r="U839" s="428"/>
      <x:c r="V839" s="92" t="s">
        <x:v>253</x:v>
      </x:c>
      <x:c r="AF839" s="158"/>
      <x:c r="AG839" s="337"/>
      <x:c r="AH839" s="337" t="s">
        <x:v>421</x:v>
      </x:c>
      <x:c r="AI839" s="337">
        <x:v>1</x:v>
      </x:c>
      <x:c r="AJ839" s="337"/>
      <x:c r="AK839" s="73"/>
      <x:c r="AL839" s="63"/>
      <x:c r="AM839" s="63"/>
      <x:c r="AN839" s="63"/>
      <x:c r="AO839" s="63"/>
      <x:c r="AP839" s="63"/>
      <x:c r="AQ839" s="63"/>
      <x:c r="AR839" s="63"/>
      <x:c r="AS839" s="158"/>
      <x:c r="AT839" s="158"/>
      <x:c r="AU839" s="158"/>
      <x:c r="AV839" s="158"/>
      <x:c r="AW839" s="158"/>
    </x:row>
    <x:row r="840" s="92" customFormat="1" ht="15">
      <x:c r="AF840" s="158"/>
      <x:c r="AG840" s="337"/>
      <x:c r="AH840" s="337" t="s">
        <x:v>382</x:v>
      </x:c>
      <x:c r="AI840" s="337">
        <x:v>2</x:v>
      </x:c>
      <x:c r="AJ840" s="341"/>
      <x:c r="AK840" s="342"/>
      <x:c r="AL840" s="318"/>
      <x:c r="AM840" s="317"/>
      <x:c r="AN840" s="317"/>
      <x:c r="AO840" s="317"/>
      <x:c r="AP840" s="317"/>
      <x:c r="AQ840" s="317"/>
      <x:c r="AR840" s="317"/>
      <x:c r="AS840" s="158"/>
      <x:c r="AT840" s="158"/>
      <x:c r="AU840" s="158"/>
      <x:c r="AV840" s="158"/>
      <x:c r="AW840" s="158"/>
    </x:row>
    <x:row r="841" s="92" customFormat="1" ht="15">
      <x:c r="F841" s="92" t="s">
        <x:v>119</x:v>
      </x:c>
      <x:c r="G841" s="92" t="s">
        <x:v>114</x:v>
      </x:c>
      <x:c r="H841" s="532">
        <x:v>1</x:v>
      </x:c>
      <x:c r="I841" s="532"/>
      <x:c r="J841" s="92" t="s">
        <x:v>347</x:v>
      </x:c>
      <x:c r="AF841" s="158"/>
      <x:c r="AG841" s="337"/>
      <x:c r="AH841" s="337" t="s">
        <x:v>423</x:v>
      </x:c>
      <x:c r="AI841" s="337">
        <x:v>3</x:v>
      </x:c>
      <x:c r="AJ841" s="343"/>
      <x:c r="AK841" s="342"/>
      <x:c r="AL841" s="318"/>
      <x:c r="AM841" s="317"/>
      <x:c r="AN841" s="317"/>
      <x:c r="AO841" s="317"/>
      <x:c r="AP841" s="317"/>
      <x:c r="AQ841" s="317"/>
      <x:c r="AR841" s="317"/>
      <x:c r="AS841" s="158"/>
      <x:c r="AT841" s="158"/>
      <x:c r="AU841" s="158"/>
      <x:c r="AV841" s="158"/>
      <x:c r="AW841" s="158"/>
    </x:row>
    <x:row r="842" s="92" customFormat="1">
      <x:c r="N842" s="498"/>
      <x:c r="O842" s="498"/>
      <x:c r="AF842" s="158"/>
      <x:c r="AG842" s="337"/>
      <x:c r="AH842" s="337" t="s">
        <x:v>424</x:v>
      </x:c>
      <x:c r="AI842" s="337">
        <x:v>4</x:v>
      </x:c>
      <x:c r="AJ842" s="337"/>
      <x:c r="AK842" s="73"/>
      <x:c r="AL842" s="63"/>
      <x:c r="AM842" s="63"/>
      <x:c r="AN842" s="63"/>
      <x:c r="AO842" s="63"/>
      <x:c r="AP842" s="63"/>
      <x:c r="AQ842" s="63"/>
      <x:c r="AR842" s="63"/>
      <x:c r="AS842" s="158"/>
      <x:c r="AT842" s="158"/>
      <x:c r="AU842" s="158"/>
      <x:c r="AV842" s="158"/>
      <x:c r="AW842" s="158"/>
    </x:row>
    <x:row r="843" s="92" customFormat="1">
      <x:c r="F843" s="92" t="s">
        <x:v>96</x:v>
      </x:c>
      <x:c r="G843" s="92" t="s">
        <x:v>114</x:v>
      </x:c>
      <x:c r="H843" s="498" t="n">
        <x:f>+H802</x:f>
        <x:v>51.71</x:v>
      </x:c>
      <x:c r="I843" s="498"/>
      <x:c r="AF843" s="158"/>
      <x:c r="AG843" s="337"/>
      <x:c r="AH843" s="344"/>
      <x:c r="AI843" s="337"/>
      <x:c r="AJ843" s="337"/>
      <x:c r="AK843" s="73"/>
      <x:c r="AL843" s="63"/>
      <x:c r="AM843" s="63"/>
      <x:c r="AN843" s="63"/>
      <x:c r="AO843" s="63"/>
      <x:c r="AP843" s="63"/>
      <x:c r="AQ843" s="63"/>
      <x:c r="AR843" s="63"/>
      <x:c r="AS843" s="158"/>
      <x:c r="AT843" s="158"/>
      <x:c r="AU843" s="158"/>
      <x:c r="AV843" s="158"/>
      <x:c r="AW843" s="158"/>
    </x:row>
    <x:row r="844" s="92" customFormat="1">
      <x:c r="A844" s="64"/>
      <x:c r="B844" s="64"/>
      <x:c r="S844" s="64"/>
      <x:c r="U844" s="64"/>
      <x:c r="V844" s="64"/>
      <x:c r="W844" s="64"/>
      <x:c r="X844" s="64"/>
      <x:c r="Y844" s="64"/>
      <x:c r="Z844" s="64"/>
      <x:c r="AA844" s="64"/>
      <x:c r="AB844" s="64"/>
      <x:c r="AC844" s="64"/>
      <x:c r="AD844" s="64"/>
      <x:c r="AE844" s="64"/>
      <x:c r="AF844" s="158"/>
      <x:c r="AG844" s="337">
        <x:v>1</x:v>
      </x:c>
      <x:c r="AH844" s="344">
        <x:v>0.5</x:v>
      </x:c>
      <x:c r="AI844" s="337"/>
      <x:c r="AJ844" s="337"/>
      <x:c r="AK844" s="73"/>
      <x:c r="AL844" s="63"/>
      <x:c r="AM844" s="63"/>
      <x:c r="AN844" s="63"/>
      <x:c r="AO844" s="63"/>
      <x:c r="AP844" s="63"/>
      <x:c r="AQ844" s="63"/>
      <x:c r="AR844" s="63"/>
      <x:c r="AS844" s="158"/>
      <x:c r="AT844" s="158"/>
      <x:c r="AU844" s="158"/>
      <x:c r="AV844" s="158"/>
      <x:c r="AW844" s="158"/>
    </x:row>
    <x:row r="845">
      <x:c r="C845" s="92"/>
      <x:c r="D845" s="92"/>
      <x:c r="E845" s="92"/>
      <x:c r="F845" s="92" t="s">
        <x:v>394</x:v>
      </x:c>
      <x:c r="G845" s="92" t="s">
        <x:v>114</x:v>
      </x:c>
      <x:c r="H845" s="540" t="n">
        <x:f>+R839</x:f>
        <x:v>-578.5726686020147</x:v>
      </x:c>
      <x:c r="I845" s="541"/>
      <x:c r="J845" s="541"/>
      <x:c r="K845" s="541"/>
      <x:c r="L845" s="186" t="s">
        <x:v>211</x:v>
      </x:c>
      <x:c r="M845" s="186" t="s">
        <x:v>401</x:v>
      </x:c>
      <x:c r="N845" s="186"/>
      <x:c r="O845" s="186" t="s">
        <x:v>213</x:v>
      </x:c>
      <x:c r="P845" s="186"/>
      <x:c r="Q845" s="186"/>
      <x:c r="R845" s="92"/>
      <x:c r="S845" s="158" t="n">
        <x:f>H845*10^2</x:f>
        <x:v>-57857.26686020147</x:v>
      </x:c>
      <x:c r="T845" s="92"/>
      <x:c r="AG845" s="337">
        <x:v>2</x:v>
      </x:c>
      <x:c r="AH845" s="344">
        <x:v>0.625</x:v>
      </x:c>
      <x:c r="AI845" s="337"/>
      <x:c r="AJ845" s="337"/>
      <x:c r="AK845" s="73"/>
    </x:row>
    <x:row r="846">
      <x:c r="C846" s="92"/>
      <x:c r="D846" s="92"/>
      <x:c r="E846" s="92"/>
      <x:c r="F846" s="92"/>
      <x:c r="G846" s="92"/>
      <x:c r="H846" s="92"/>
      <x:c r="I846" s="309"/>
      <x:c r="J846" s="92"/>
      <x:c r="K846" s="543">
        <x:v>100</x:v>
      </x:c>
      <x:c r="L846" s="543"/>
      <x:c r="M846" s="92"/>
      <x:c r="N846" s="544" t="n">
        <x:f>+H843^2</x:f>
        <x:v>2673.9241</x:v>
      </x:c>
      <x:c r="O846" s="544"/>
      <x:c r="P846" s="92"/>
      <x:c r="Q846" s="92"/>
      <x:c r="R846" s="92"/>
      <x:c r="S846" s="92"/>
      <x:c r="T846" s="92"/>
      <x:c r="AG846" s="337">
        <x:v>3</x:v>
      </x:c>
      <x:c r="AH846" s="344">
        <x:v>0.75</x:v>
      </x:c>
      <x:c r="AI846" s="337"/>
      <x:c r="AJ846" s="337"/>
      <x:c r="AK846" s="73"/>
    </x:row>
    <x:row r="847">
      <x:c r="C847" s="92"/>
      <x:c r="D847" s="92"/>
      <x:c r="E847" s="92"/>
      <x:c r="F847" s="92"/>
      <x:c r="G847" s="92"/>
      <x:c r="H847" s="92"/>
      <x:c r="I847" s="92"/>
      <x:c r="J847" s="310" t="n">
        <x:f>+O650*100</x:f>
        <x:v>0</x:v>
      </x:c>
      <x:c r="K847" s="92"/>
      <x:c r="L847" s="92"/>
      <x:c r="M847" s="92"/>
      <x:c r="N847" s="92"/>
      <x:c r="O847" s="92"/>
      <x:c r="P847" s="92"/>
      <x:c r="Q847" s="92"/>
      <x:c r="R847" s="92"/>
      <x:c r="S847" s="92"/>
      <x:c r="T847" s="92"/>
      <x:c r="AG847" s="337">
        <x:v>4</x:v>
      </x:c>
      <x:c r="AH847" s="345">
        <x:v>1</x:v>
      </x:c>
      <x:c r="AI847" s="337"/>
      <x:c r="AJ847" s="337"/>
      <x:c r="AK847" s="73"/>
    </x:row>
    <x:row r="848">
      <x:c r="C848" s="92"/>
      <x:c r="D848" s="92"/>
      <x:c r="E848" s="92"/>
      <x:c r="F848" s="92" t="s">
        <x:v>394</x:v>
      </x:c>
      <x:c r="G848" s="92" t="s">
        <x:v>114</x:v>
      </x:c>
      <x:c r="H848" s="532" t="n">
        <x:f>S845/(K846*N846)</x:f>
        <x:v>-0.21637587566603503</x:v>
      </x:c>
      <x:c r="I848" s="532"/>
      <x:c r="J848" s="532"/>
      <x:c r="K848" s="92"/>
      <x:c r="L848" s="161"/>
      <x:c r="M848" s="92"/>
      <x:c r="N848" s="92"/>
      <x:c r="O848" s="92"/>
      <x:c r="P848" s="92"/>
      <x:c r="Q848" s="92"/>
      <x:c r="R848" s="92"/>
      <x:c r="S848" s="92"/>
      <x:c r="T848" s="92"/>
      <x:c r="AG848" s="337"/>
      <x:c r="AH848" s="337"/>
      <x:c r="AI848" s="337"/>
      <x:c r="AJ848" s="337"/>
      <x:c r="AK848" s="73"/>
    </x:row>
    <x:row r="849">
      <x:c r="M849" s="97"/>
      <x:c r="N849" s="260" t="s">
        <x:v>402</x:v>
      </x:c>
      <x:c r="O849" s="260" t="s">
        <x:v>114</x:v>
      </x:c>
      <x:c r="P849" s="535" t="n">
        <x:f>+F22</x:f>
        <x:v>210</x:v>
      </x:c>
      <x:c r="Q849" s="535"/>
      <x:c r="R849" s="252" t="s">
        <x:v>403</x:v>
      </x:c>
      <x:c r="S849" s="88"/>
      <x:c r="T849" s="88"/>
      <x:c r="U849" s="88"/>
      <x:c r="V849" s="88"/>
      <x:c r="W849" s="88"/>
      <x:c r="X849" s="88"/>
      <x:c r="Y849" s="88"/>
      <x:c r="Z849" s="88"/>
      <x:c r="AA849" s="88"/>
      <x:c r="AB849" s="88"/>
      <x:c r="AC849" s="88"/>
      <x:c r="AG849" s="337"/>
      <x:c r="AH849" s="346"/>
      <x:c r="AI849" s="337"/>
      <x:c r="AJ849" s="337"/>
      <x:c r="AK849" s="73"/>
    </x:row>
    <x:row r="850" ht="18.75">
      <x:c r="G850" s="514"/>
      <x:c r="H850" s="514"/>
      <x:c r="I850" s="514"/>
      <x:c r="J850" s="514"/>
      <x:c r="L850" s="64" t="s">
        <x:v>404</x:v>
      </x:c>
      <x:c r="M850" s="98"/>
      <x:c r="N850" s="88" t="s">
        <x:v>405</x:v>
      </x:c>
      <x:c r="O850" s="260" t="s">
        <x:v>114</x:v>
      </x:c>
      <x:c r="P850" s="545" t="n">
        <x:f>+F23</x:f>
        <x:v>4200</x:v>
      </x:c>
      <x:c r="Q850" s="535"/>
      <x:c r="R850" s="535" t="s">
        <x:v>403</x:v>
      </x:c>
      <x:c r="S850" s="535"/>
      <x:c r="W850" s="312" t="s">
        <x:v>406</x:v>
      </x:c>
      <x:c r="X850" s="313" t="s">
        <x:v>114</x:v>
      </x:c>
      <x:c r="Y850" s="536" t="n">
        <x:f>ROUND((P849/P850)*(0.8475-SQRT((0.7182-1.8832*(P851/P849)))),4)</x:f>
        <x:v>-0.0001</x:v>
      </x:c>
      <x:c r="Z850" s="537"/>
      <x:c r="AA850" s="538"/>
      <x:c r="AF850" s="311"/>
      <x:c r="AG850" s="340"/>
      <x:c r="AH850" s="340"/>
      <x:c r="AI850" s="340"/>
      <x:c r="AJ850" s="340"/>
      <x:c r="AK850" s="180"/>
      <x:c r="AL850" s="158"/>
      <x:c r="AM850" s="158"/>
      <x:c r="AN850" s="158"/>
      <x:c r="AO850" s="158"/>
      <x:c r="AP850" s="158"/>
      <x:c r="AQ850" s="158"/>
      <x:c r="AR850" s="158"/>
    </x:row>
    <x:row r="851" ht="15" customHeight="1">
      <x:c r="M851" s="98"/>
      <x:c r="N851" s="252" t="s">
        <x:v>394</x:v>
      </x:c>
      <x:c r="O851" s="260" t="s">
        <x:v>114</x:v>
      </x:c>
      <x:c r="P851" s="539" t="n">
        <x:f>+H848</x:f>
        <x:v>-0.21637587566603503</x:v>
      </x:c>
      <x:c r="Q851" s="535"/>
      <x:c r="R851" s="88"/>
      <x:c r="S851" s="88"/>
      <x:c r="AF851" s="311"/>
      <x:c r="AG851" s="340"/>
      <x:c r="AH851" s="340"/>
      <x:c r="AI851" s="340"/>
      <x:c r="AJ851" s="340"/>
      <x:c r="AK851" s="180"/>
      <x:c r="AL851" s="158"/>
      <x:c r="AM851" s="158"/>
      <x:c r="AN851" s="158"/>
      <x:c r="AO851" s="158"/>
      <x:c r="AP851" s="158"/>
      <x:c r="AQ851" s="158"/>
      <x:c r="AR851" s="158"/>
    </x:row>
    <x:row r="852">
      <x:c r="AF852" s="311"/>
      <x:c r="AG852" s="180"/>
      <x:c r="AH852" s="180"/>
      <x:c r="AI852" s="180"/>
      <x:c r="AJ852" s="180"/>
      <x:c r="AK852" s="180"/>
      <x:c r="AL852" s="158"/>
      <x:c r="AM852" s="158"/>
      <x:c r="AN852" s="158"/>
      <x:c r="AO852" s="158"/>
      <x:c r="AP852" s="158"/>
      <x:c r="AQ852" s="158"/>
      <x:c r="AR852" s="158"/>
    </x:row>
    <x:row r="853">
      <x:c r="F853" s="64" t="s">
        <x:v>407</x:v>
      </x:c>
      <x:c r="AG853" s="180"/>
      <x:c r="AH853" s="180"/>
      <x:c r="AI853" s="180"/>
      <x:c r="AJ853" s="180"/>
      <x:c r="AK853" s="180"/>
      <x:c r="AL853" s="158"/>
      <x:c r="AM853" s="158"/>
      <x:c r="AN853" s="158"/>
      <x:c r="AO853" s="158"/>
      <x:c r="AP853" s="158"/>
      <x:c r="AQ853" s="158"/>
      <x:c r="AR853" s="158"/>
    </x:row>
    <x:row r="854">
      <x:c r="AG854" s="180"/>
      <x:c r="AH854" s="180"/>
      <x:c r="AI854" s="180"/>
      <x:c r="AJ854" s="180"/>
      <x:c r="AK854" s="180"/>
      <x:c r="AL854" s="158"/>
      <x:c r="AM854" s="158"/>
      <x:c r="AN854" s="158"/>
      <x:c r="AO854" s="158"/>
      <x:c r="AP854" s="158"/>
      <x:c r="AQ854" s="158"/>
      <x:c r="AR854" s="158"/>
    </x:row>
    <x:row r="855">
      <x:c r="G855" s="64" t="s">
        <x:v>391</x:v>
      </x:c>
      <x:c r="H855" s="64" t="s">
        <x:v>114</x:v>
      </x:c>
      <x:c r="I855" s="150" t="s">
        <x:v>396</x:v>
      </x:c>
      <x:c r="J855" s="150" t="s">
        <x:v>119</x:v>
      </x:c>
      <x:c r="K855" s="150" t="s">
        <x:v>96</x:v>
      </x:c>
      <x:c r="AG855" s="180"/>
      <x:c r="AH855" s="180"/>
      <x:c r="AI855" s="180"/>
      <x:c r="AJ855" s="180"/>
      <x:c r="AK855" s="180"/>
      <x:c r="AL855" s="158"/>
      <x:c r="AM855" s="158"/>
      <x:c r="AN855" s="158"/>
      <x:c r="AO855" s="158"/>
      <x:c r="AP855" s="158"/>
      <x:c r="AQ855" s="158"/>
      <x:c r="AR855" s="158"/>
    </x:row>
    <x:row r="856">
      <x:c r="AG856" s="158"/>
      <x:c r="AH856" s="158"/>
      <x:c r="AI856" s="158"/>
      <x:c r="AJ856" s="158"/>
      <x:c r="AK856" s="158"/>
      <x:c r="AL856" s="158"/>
      <x:c r="AM856" s="158"/>
      <x:c r="AN856" s="158"/>
      <x:c r="AO856" s="158"/>
      <x:c r="AP856" s="158"/>
      <x:c r="AQ856" s="158"/>
      <x:c r="AR856" s="158"/>
    </x:row>
    <x:row r="857">
      <x:c r="G857" s="64" t="s">
        <x:v>391</x:v>
      </x:c>
      <x:c r="H857" s="64" t="s">
        <x:v>114</x:v>
      </x:c>
      <x:c r="I857" s="546" t="n">
        <x:f>+Y850</x:f>
        <x:v>-0.0001</x:v>
      </x:c>
      <x:c r="J857" s="514"/>
      <x:c r="K857" s="514"/>
      <x:c r="L857" s="514">
        <x:v>100</x:v>
      </x:c>
      <x:c r="M857" s="514"/>
      <x:c r="N857" s="547" t="n">
        <x:f>+H843</x:f>
        <x:v>51.71</x:v>
      </x:c>
      <x:c r="O857" s="547"/>
      <x:c r="P857" s="514" t="s">
        <x:v>114</x:v>
      </x:c>
      <x:c r="Q857" s="514"/>
      <x:c r="R857" s="526" t="n">
        <x:f>I857*L857*N857</x:f>
        <x:v>-0.5171</x:v>
      </x:c>
      <x:c r="S857" s="526"/>
      <x:c r="T857" s="526"/>
      <x:c r="AG857" s="158"/>
      <x:c r="AH857" s="158"/>
      <x:c r="AI857" s="158"/>
      <x:c r="AJ857" s="158"/>
      <x:c r="AK857" s="158"/>
      <x:c r="AL857" s="158"/>
      <x:c r="AM857" s="158"/>
      <x:c r="AN857" s="158"/>
      <x:c r="AO857" s="158"/>
      <x:c r="AP857" s="158"/>
      <x:c r="AQ857" s="158"/>
      <x:c r="AR857" s="158"/>
    </x:row>
    <x:row r="858">
      <x:c r="AG858" s="158"/>
      <x:c r="AH858" s="158"/>
      <x:c r="AI858" s="158"/>
      <x:c r="AJ858" s="158"/>
      <x:c r="AK858" s="158"/>
      <x:c r="AL858" s="158"/>
      <x:c r="AM858" s="158"/>
      <x:c r="AN858" s="158"/>
      <x:c r="AO858" s="158"/>
      <x:c r="AP858" s="158"/>
      <x:c r="AQ858" s="158"/>
      <x:c r="AR858" s="158"/>
    </x:row>
    <x:row r="859">
      <x:c r="G859" s="64" t="s">
        <x:v>391</x:v>
      </x:c>
      <x:c r="H859" s="64" t="s">
        <x:v>114</x:v>
      </x:c>
      <x:c r="I859" s="526" t="n">
        <x:f>+R857</x:f>
        <x:v>-0.5171</x:v>
      </x:c>
      <x:c r="J859" s="514"/>
      <x:c r="K859" s="514"/>
      <x:c r="L859" s="64" t="s">
        <x:v>408</x:v>
      </x:c>
      <x:c r="T859" s="533" t="n">
        <x:f>3.1416*(T860/2)^2</x:f>
        <x:v>5.06708664</x:v>
      </x:c>
      <x:c r="U859" s="533"/>
      <x:c r="V859" s="533"/>
      <x:c r="AG859" s="158"/>
      <x:c r="AH859" s="158"/>
      <x:c r="AI859" s="158"/>
      <x:c r="AJ859" s="158"/>
      <x:c r="AK859" s="158"/>
      <x:c r="AL859" s="158"/>
      <x:c r="AM859" s="158"/>
      <x:c r="AN859" s="158"/>
      <x:c r="AO859" s="158"/>
      <x:c r="AP859" s="158"/>
      <x:c r="AQ859" s="158"/>
      <x:c r="AR859" s="158"/>
    </x:row>
    <x:row r="860">
      <x:c r="T860" s="534" t="n">
        <x:f>AF860*2.54</x:f>
        <x:v>2.54</x:v>
      </x:c>
      <x:c r="U860" s="534"/>
      <x:c r="V860" s="63"/>
      <x:c r="X860" s="514"/>
      <x:c r="Y860" s="514"/>
      <x:c r="AF860" s="63" t="n">
        <x:f>LOOKUP(AF861,AG883:AH886)</x:f>
        <x:v>1</x:v>
      </x:c>
      <x:c r="AG860" s="158"/>
      <x:c r="AH860" s="158"/>
      <x:c r="AI860" s="158"/>
      <x:c r="AJ860" s="158"/>
      <x:c r="AK860" s="158"/>
      <x:c r="AL860" s="158"/>
      <x:c r="AM860" s="158"/>
      <x:c r="AN860" s="158"/>
      <x:c r="AO860" s="158"/>
      <x:c r="AP860" s="158"/>
      <x:c r="AQ860" s="158"/>
      <x:c r="AR860" s="158"/>
    </x:row>
    <x:row r="861" ht="15">
      <x:c r="G861" s="64" t="s">
        <x:v>391</x:v>
      </x:c>
      <x:c r="H861" s="64" t="s">
        <x:v>114</x:v>
      </x:c>
      <x:c r="I861" s="515" t="n">
        <x:f>+I859</x:f>
        <x:v>-0.5171</x:v>
      </x:c>
      <x:c r="J861" s="516"/>
      <x:c r="K861" s="517"/>
      <x:c r="L861" s="222"/>
      <x:c r="M861" s="222"/>
      <x:c r="N861" s="222"/>
      <x:c r="O861" s="518">
        <x:v>4</x:v>
      </x:c>
      <x:c r="P861" s="517"/>
      <x:c r="Q861" s="519" t="s">
        <x:v>225</x:v>
      </x:c>
      <x:c r="R861" s="520"/>
      <x:c r="S861" s="521" t="n">
        <x:f>+AF860</x:f>
        <x:v>1</x:v>
      </x:c>
      <x:c r="T861" s="521"/>
      <x:c r="U861" s="521"/>
      <x:c r="V861" s="519" t="s">
        <x:v>114</x:v>
      </x:c>
      <x:c r="W861" s="528"/>
      <x:c r="X861" s="529" t="n">
        <x:f>T859*O861</x:f>
        <x:v>20.26834656</x:v>
      </x:c>
      <x:c r="Y861" s="530"/>
      <x:c r="Z861" s="531"/>
      <x:c r="AB861" s="81"/>
      <x:c r="AC861" s="81"/>
      <x:c r="AD861" s="314"/>
      <x:c r="AE861" s="315"/>
      <x:c r="AF861" s="63">
        <x:v>1</x:v>
      </x:c>
      <x:c r="AG861" s="158"/>
      <x:c r="AH861" s="158"/>
      <x:c r="AI861" s="158"/>
      <x:c r="AJ861" s="158"/>
      <x:c r="AK861" s="158"/>
      <x:c r="AL861" s="158"/>
      <x:c r="AM861" s="158"/>
      <x:c r="AN861" s="158"/>
      <x:c r="AO861" s="158"/>
      <x:c r="AP861" s="158"/>
      <x:c r="AQ861" s="158"/>
      <x:c r="AR861" s="158"/>
    </x:row>
    <x:row r="862" ht="15">
      <x:c r="F862" s="319"/>
      <x:c r="G862" s="319"/>
      <x:c r="H862" s="319"/>
      <x:c r="I862" s="319"/>
      <x:c r="J862" s="319"/>
      <x:c r="X862" s="237" t="str">
        <x:f>IF(I861&lt;=X861,"OK CUMPLE","NO PASA")</x:f>
        <x:v>OK CUMPLE</x:v>
      </x:c>
      <x:c r="AB862" s="81"/>
      <x:c r="AC862" s="81"/>
      <x:c r="AD862" s="63"/>
      <x:c r="AE862" s="315"/>
      <x:c r="AF862" s="316"/>
      <x:c r="AG862" s="158"/>
      <x:c r="AH862" s="158"/>
      <x:c r="AI862" s="158"/>
      <x:c r="AJ862" s="158"/>
      <x:c r="AK862" s="158"/>
      <x:c r="AL862" s="158"/>
      <x:c r="AM862" s="158"/>
      <x:c r="AN862" s="158"/>
      <x:c r="AO862" s="158"/>
      <x:c r="AP862" s="158"/>
      <x:c r="AQ862" s="158"/>
      <x:c r="AR862" s="158"/>
      <x:c r="AS862" s="317"/>
      <x:c r="AT862" s="317"/>
      <x:c r="AU862" s="317"/>
      <x:c r="AV862" s="318"/>
      <x:c r="AW862" s="318"/>
      <x:c r="AX862" s="169"/>
      <x:c r="AY862" s="169"/>
      <x:c r="AZ862" s="169"/>
      <x:c r="BA862" s="169"/>
      <x:c r="BB862" s="169"/>
      <x:c r="BC862" s="169"/>
      <x:c r="BD862" s="169"/>
      <x:c r="BE862" s="169"/>
      <x:c r="BF862" s="169"/>
      <x:c r="BG862" s="169"/>
      <x:c r="BH862" s="169"/>
      <x:c r="BI862" s="169"/>
      <x:c r="BJ862" s="169"/>
      <x:c r="BK862" s="169"/>
      <x:c r="BL862" s="169"/>
      <x:c r="BM862" s="169"/>
      <x:c r="BN862" s="169"/>
    </x:row>
    <x:row r="863" ht="15">
      <x:c r="X863" s="351" t="str">
        <x:f>IF(X861&gt;I861+1.5,"MUCHO ACERO","")</x:f>
        <x:v>MUCHO ACERO</x:v>
      </x:c>
      <x:c r="AF863" s="316"/>
      <x:c r="AS863" s="317"/>
      <x:c r="AT863" s="317"/>
      <x:c r="AU863" s="317"/>
      <x:c r="AV863" s="318"/>
      <x:c r="AW863" s="318"/>
      <x:c r="AX863" s="169"/>
      <x:c r="AY863" s="169"/>
      <x:c r="AZ863" s="169"/>
      <x:c r="BA863" s="169"/>
      <x:c r="BB863" s="169"/>
      <x:c r="BC863" s="169"/>
      <x:c r="BD863" s="169"/>
      <x:c r="BE863" s="169"/>
      <x:c r="BF863" s="169"/>
      <x:c r="BG863" s="169"/>
      <x:c r="BH863" s="169"/>
      <x:c r="BI863" s="169"/>
      <x:c r="BJ863" s="169"/>
      <x:c r="BK863" s="169"/>
      <x:c r="BL863" s="169"/>
      <x:c r="BM863" s="169"/>
      <x:c r="BN863" s="169"/>
    </x:row>
    <x:row r="864">
      <x:c r="G864" s="64" t="s">
        <x:v>410</x:v>
      </x:c>
      <x:c r="H864" s="64" t="s">
        <x:v>114</x:v>
      </x:c>
      <x:c r="I864" s="523" t="n">
        <x:f>+T859</x:f>
        <x:v>5.06708664</x:v>
      </x:c>
      <x:c r="J864" s="524"/>
      <x:c r="K864" s="524"/>
      <x:c r="L864" s="525" t="s">
        <x:v>211</x:v>
      </x:c>
      <x:c r="M864" s="525"/>
      <x:c r="N864" s="525">
        <x:v>100</x:v>
      </x:c>
      <x:c r="O864" s="525"/>
      <x:c r="P864" s="525"/>
    </x:row>
    <x:row r="865">
      <x:c r="I865" s="526" t="n">
        <x:f>+X861</x:f>
        <x:v>20.26834656</x:v>
      </x:c>
      <x:c r="J865" s="514"/>
      <x:c r="K865" s="514"/>
      <x:c r="L865" s="525"/>
      <x:c r="M865" s="525"/>
      <x:c r="N865" s="525"/>
      <x:c r="O865" s="525"/>
      <x:c r="P865" s="525"/>
    </x:row>
    <x:row r="867">
      <x:c r="G867" s="64" t="s">
        <x:v>410</x:v>
      </x:c>
      <x:c r="H867" s="64" t="s">
        <x:v>114</x:v>
      </x:c>
      <x:c r="I867" s="526" t="n">
        <x:f>(I864/I865)*100</x:f>
        <x:v>25</x:v>
      </x:c>
      <x:c r="J867" s="526"/>
      <x:c r="K867" s="526"/>
      <x:c r="L867" s="514" t="s">
        <x:v>116</x:v>
      </x:c>
      <x:c r="M867" s="514"/>
      <x:c r="N867" s="514"/>
      <x:c r="O867" s="514"/>
      <x:c r="S867" s="499">
        <x:v>0.25</x:v>
      </x:c>
      <x:c r="T867" s="500"/>
      <x:c r="U867" s="501"/>
      <x:c r="V867" s="64" t="s">
        <x:v>22</x:v>
      </x:c>
    </x:row>
    <x:row r="868">
      <x:c r="I868" s="223"/>
      <x:c r="J868" s="223"/>
      <x:c r="K868" s="223"/>
      <x:c r="L868" s="150"/>
      <x:c r="M868" s="150"/>
      <x:c r="N868" s="150"/>
      <x:c r="O868" s="150"/>
      <x:c r="S868" s="319"/>
      <x:c r="T868" s="319"/>
      <x:c r="U868" s="319"/>
      <x:c r="AG868" s="311"/>
    </x:row>
    <x:row r="869" ht="25.5">
      <x:c r="B869" s="87"/>
      <x:c r="I869" s="527" t="s">
        <x:v>411</x:v>
      </x:c>
      <x:c r="J869" s="527"/>
      <x:c r="K869" s="527"/>
      <x:c r="L869" s="527" t="n">
        <x:f>+O861</x:f>
        <x:v>4</x:v>
      </x:c>
      <x:c r="M869" s="527"/>
      <x:c r="N869" s="323" t="s">
        <x:v>225</x:v>
      </x:c>
      <x:c r="O869" s="323" t="s">
        <x:v>412</x:v>
      </x:c>
      <x:c r="P869" s="508" t="n">
        <x:f>+AF860</x:f>
        <x:v>1</x:v>
      </x:c>
      <x:c r="Q869" s="509"/>
      <x:c r="R869" s="323" t="s">
        <x:v>413</x:v>
      </x:c>
      <x:c r="S869" s="522" t="n">
        <x:f>+S867</x:f>
        <x:v>0.25</x:v>
      </x:c>
      <x:c r="T869" s="522"/>
      <x:c r="U869" s="324" t="s">
        <x:v>414</x:v>
      </x:c>
      <x:c r="AD869" s="81"/>
      <x:c r="AE869" s="81"/>
      <x:c r="AG869" s="311"/>
    </x:row>
    <x:row r="870" ht="12.75" customHeight="1">
      <x:c r="I870" s="223"/>
      <x:c r="J870" s="223"/>
      <x:c r="K870" s="223"/>
      <x:c r="L870" s="150"/>
      <x:c r="M870" s="150"/>
      <x:c r="N870" s="150"/>
      <x:c r="O870" s="150"/>
      <x:c r="S870" s="319"/>
      <x:c r="T870" s="319"/>
      <x:c r="U870" s="319"/>
      <x:c r="AF870" s="224"/>
      <x:c r="AG870" s="311"/>
    </x:row>
    <x:row r="871">
      <x:c r="A871" s="92"/>
      <x:c r="B871" s="92"/>
      <x:c r="C871" s="92"/>
      <x:c r="D871" s="92" t="s">
        <x:v>462</x:v>
      </x:c>
      <x:c r="E871" s="92"/>
      <x:c r="F871" s="92"/>
      <x:c r="G871" s="92"/>
      <x:c r="H871" s="92"/>
      <x:c r="I871" s="92"/>
      <x:c r="J871" s="92"/>
      <x:c r="K871" s="92"/>
      <x:c r="L871" s="92" t="s">
        <x:v>463</x:v>
      </x:c>
      <x:c r="M871" s="92"/>
      <x:c r="N871" s="92"/>
      <x:c r="O871" s="92"/>
      <x:c r="P871" s="92"/>
      <x:c r="Q871" s="92"/>
      <x:c r="R871" s="92"/>
      <x:c r="S871" s="92"/>
      <x:c r="T871" s="92"/>
      <x:c r="U871" s="92"/>
      <x:c r="V871" s="92"/>
      <x:c r="W871" s="92"/>
      <x:c r="X871" s="92"/>
      <x:c r="Y871" s="92"/>
      <x:c r="Z871" s="92"/>
      <x:c r="AA871" s="92"/>
      <x:c r="AB871" s="92"/>
      <x:c r="AC871" s="92"/>
      <x:c r="AD871" s="92"/>
      <x:c r="AE871" s="92"/>
    </x:row>
    <x:row r="872" s="92" customFormat="1">
      <x:c r="AF872" s="158"/>
      <x:c r="AG872" s="63"/>
      <x:c r="AH872" s="63"/>
      <x:c r="AI872" s="63"/>
      <x:c r="AJ872" s="63"/>
      <x:c r="AK872" s="63"/>
      <x:c r="AL872" s="63"/>
      <x:c r="AM872" s="63"/>
      <x:c r="AN872" s="63"/>
      <x:c r="AO872" s="63"/>
      <x:c r="AP872" s="63"/>
      <x:c r="AQ872" s="63"/>
      <x:c r="AR872" s="63"/>
      <x:c r="AS872" s="158"/>
      <x:c r="AT872" s="158"/>
      <x:c r="AU872" s="158"/>
      <x:c r="AV872" s="158"/>
      <x:c r="AW872" s="158"/>
    </x:row>
    <x:row r="873" s="92" customFormat="1">
      <x:c r="F873" s="92" t="s">
        <x:v>464</x:v>
      </x:c>
      <x:c r="I873" s="92" t="s">
        <x:v>114</x:v>
      </x:c>
      <x:c r="J873" s="498">
        <x:v>1.8E-3</x:v>
      </x:c>
      <x:c r="K873" s="498"/>
      <x:c r="L873" s="498"/>
      <x:c r="M873" s="498"/>
      <x:c r="N873" s="510" t="s">
        <x:v>119</x:v>
      </x:c>
      <x:c r="O873" s="510"/>
      <x:c r="P873" s="498" t="s">
        <x:v>465</x:v>
      </x:c>
      <x:c r="Q873" s="498"/>
      <x:c r="S873" s="334" t="s">
        <x:v>466</x:v>
      </x:c>
      <x:c r="T873" s="334"/>
      <x:c r="V873" s="151" t="s">
        <x:v>465</x:v>
      </x:c>
      <x:c r="W873" s="151" t="s">
        <x:v>114</x:v>
      </x:c>
      <x:c r="X873" s="92" t="s">
        <x:v>458</x:v>
      </x:c>
      <x:c r="Y873" s="151" t="s">
        <x:v>114</x:v>
      </x:c>
      <x:c r="Z873" s="532" t="n">
        <x:f>+Y473</x:f>
        <x:v>0.6</x:v>
      </x:c>
      <x:c r="AA873" s="498"/>
      <x:c r="AF873" s="158"/>
      <x:c r="AG873" s="63"/>
      <x:c r="AH873" s="63"/>
      <x:c r="AI873" s="63"/>
      <x:c r="AJ873" s="63"/>
      <x:c r="AK873" s="63"/>
      <x:c r="AL873" s="63"/>
      <x:c r="AM873" s="63"/>
      <x:c r="AN873" s="63"/>
      <x:c r="AO873" s="63"/>
      <x:c r="AP873" s="63"/>
      <x:c r="AQ873" s="63"/>
      <x:c r="AR873" s="63"/>
      <x:c r="AS873" s="158"/>
      <x:c r="AT873" s="158"/>
      <x:c r="AU873" s="158"/>
      <x:c r="AV873" s="158"/>
      <x:c r="AW873" s="158"/>
    </x:row>
    <x:row r="874" s="92" customFormat="1">
      <x:c r="AF874" s="158"/>
      <x:c r="AG874" s="63"/>
      <x:c r="AH874" s="63"/>
      <x:c r="AI874" s="63"/>
      <x:c r="AJ874" s="63"/>
      <x:c r="AK874" s="63"/>
      <x:c r="AL874" s="63"/>
      <x:c r="AM874" s="63"/>
      <x:c r="AN874" s="63"/>
      <x:c r="AO874" s="63"/>
      <x:c r="AP874" s="63"/>
      <x:c r="AQ874" s="63"/>
      <x:c r="AR874" s="63"/>
      <x:c r="AS874" s="158"/>
      <x:c r="AT874" s="158"/>
      <x:c r="AU874" s="158"/>
      <x:c r="AV874" s="158"/>
      <x:c r="AW874" s="158"/>
    </x:row>
    <x:row r="875" s="92" customFormat="1">
      <x:c r="F875" s="92" t="s">
        <x:v>464</x:v>
      </x:c>
      <x:c r="I875" s="92" t="s">
        <x:v>114</x:v>
      </x:c>
      <x:c r="J875" s="498" t="n">
        <x:f>+J873</x:f>
        <x:v>0.0018</x:v>
      </x:c>
      <x:c r="K875" s="498"/>
      <x:c r="L875" s="498"/>
      <x:c r="M875" s="498"/>
      <x:c r="N875" s="510" t="n">
        <x:f>+H841*100</x:f>
        <x:v>100</x:v>
      </x:c>
      <x:c r="O875" s="510"/>
      <x:c r="P875" s="510" t="n">
        <x:f>+Z873*100</x:f>
        <x:v>60</x:v>
      </x:c>
      <x:c r="Q875" s="510"/>
      <x:c r="R875" s="498" t="s">
        <x:v>114</x:v>
      </x:c>
      <x:c r="S875" s="498"/>
      <x:c r="T875" s="532" t="n">
        <x:f>J875*N875*P875</x:f>
        <x:v>10.799999999999999</x:v>
      </x:c>
      <x:c r="U875" s="532"/>
      <x:c r="V875" s="532"/>
      <x:c r="W875" s="92" t="s">
        <x:v>408</x:v>
      </x:c>
      <x:c r="AF875" s="158"/>
      <x:c r="AG875" s="63"/>
      <x:c r="AH875" s="63"/>
      <x:c r="AI875" s="63"/>
      <x:c r="AJ875" s="63"/>
      <x:c r="AK875" s="63"/>
      <x:c r="AL875" s="63"/>
      <x:c r="AM875" s="63"/>
      <x:c r="AN875" s="63"/>
      <x:c r="AO875" s="63"/>
      <x:c r="AP875" s="63"/>
      <x:c r="AQ875" s="63"/>
      <x:c r="AR875" s="63"/>
      <x:c r="AS875" s="158"/>
      <x:c r="AT875" s="158"/>
      <x:c r="AU875" s="158"/>
      <x:c r="AV875" s="158"/>
      <x:c r="AW875" s="158"/>
    </x:row>
    <x:row r="876" s="92" customFormat="1">
      <x:c r="AF876" s="158"/>
      <x:c r="AG876" s="63"/>
      <x:c r="AH876" s="63"/>
      <x:c r="AI876" s="63"/>
      <x:c r="AJ876" s="63"/>
      <x:c r="AK876" s="63"/>
      <x:c r="AL876" s="63"/>
      <x:c r="AM876" s="63"/>
      <x:c r="AN876" s="63"/>
      <x:c r="AO876" s="63"/>
      <x:c r="AP876" s="63"/>
      <x:c r="AQ876" s="63"/>
      <x:c r="AR876" s="63"/>
      <x:c r="AS876" s="158"/>
      <x:c r="AT876" s="158"/>
      <x:c r="AU876" s="158"/>
      <x:c r="AV876" s="158"/>
      <x:c r="AW876" s="158"/>
    </x:row>
    <x:row r="877" s="92" customFormat="1">
      <x:c r="A877" s="64"/>
      <x:c r="B877" s="64"/>
      <x:c r="C877" s="64"/>
      <x:c r="D877" s="64"/>
      <x:c r="E877" s="64"/>
      <x:c r="F877" s="64"/>
      <x:c r="G877" s="64"/>
      <x:c r="H877" s="64"/>
      <x:c r="I877" s="64"/>
      <x:c r="J877" s="64"/>
      <x:c r="K877" s="64"/>
      <x:c r="L877" s="64"/>
      <x:c r="M877" s="64"/>
      <x:c r="N877" s="64"/>
      <x:c r="O877" s="64"/>
      <x:c r="P877" s="64"/>
      <x:c r="Q877" s="64"/>
      <x:c r="R877" s="64"/>
      <x:c r="S877" s="64"/>
      <x:c r="T877" s="64"/>
      <x:c r="U877" s="64"/>
      <x:c r="V877" s="64"/>
      <x:c r="W877" s="64"/>
      <x:c r="X877" s="64"/>
      <x:c r="Y877" s="64"/>
      <x:c r="Z877" s="64"/>
      <x:c r="AA877" s="64"/>
      <x:c r="AB877" s="64"/>
      <x:c r="AC877" s="64"/>
      <x:c r="AD877" s="64"/>
      <x:c r="AE877" s="64"/>
      <x:c r="AF877" s="158"/>
      <x:c r="AG877" s="63"/>
      <x:c r="AH877" s="63"/>
      <x:c r="AI877" s="63"/>
      <x:c r="AJ877" s="63"/>
      <x:c r="AK877" s="63"/>
      <x:c r="AL877" s="63"/>
      <x:c r="AM877" s="63"/>
      <x:c r="AN877" s="63"/>
      <x:c r="AO877" s="63"/>
      <x:c r="AP877" s="63"/>
      <x:c r="AQ877" s="63"/>
      <x:c r="AR877" s="63"/>
      <x:c r="AS877" s="158"/>
      <x:c r="AT877" s="158"/>
      <x:c r="AU877" s="158"/>
      <x:c r="AV877" s="158"/>
      <x:c r="AW877" s="158"/>
    </x:row>
    <x:row r="878">
      <x:c r="G878" s="64" t="s">
        <x:v>391</x:v>
      </x:c>
      <x:c r="H878" s="64" t="s">
        <x:v>114</x:v>
      </x:c>
      <x:c r="I878" s="526" t="n">
        <x:f>+T875</x:f>
        <x:v>10.799999999999999</x:v>
      </x:c>
      <x:c r="J878" s="514"/>
      <x:c r="K878" s="514"/>
      <x:c r="L878" s="64" t="s">
        <x:v>408</x:v>
      </x:c>
      <x:c r="T878" s="533" t="n">
        <x:f>3.1416*(T879/2)^2</x:f>
        <x:v>5.06708664</x:v>
      </x:c>
      <x:c r="U878" s="533"/>
      <x:c r="V878" s="533"/>
    </x:row>
    <x:row r="879">
      <x:c r="T879" s="534" t="n">
        <x:f>AF879*2.54</x:f>
        <x:v>2.54</x:v>
      </x:c>
      <x:c r="U879" s="534"/>
      <x:c r="V879" s="63"/>
      <x:c r="X879" s="514"/>
      <x:c r="Y879" s="514"/>
      <x:c r="AF879" s="63" t="n">
        <x:f>LOOKUP(AF880,AG902:AH905)</x:f>
        <x:v>1</x:v>
      </x:c>
      <x:c r="AH879" s="63" t="s">
        <x:v>421</x:v>
      </x:c>
      <x:c r="AI879" s="63">
        <x:v>1</x:v>
      </x:c>
    </x:row>
    <x:row r="880" ht="15">
      <x:c r="G880" s="64" t="s">
        <x:v>391</x:v>
      </x:c>
      <x:c r="H880" s="64" t="s">
        <x:v>114</x:v>
      </x:c>
      <x:c r="I880" s="515" t="n">
        <x:f>+I878</x:f>
        <x:v>10.799999999999999</x:v>
      </x:c>
      <x:c r="J880" s="516"/>
      <x:c r="K880" s="517"/>
      <x:c r="L880" s="222"/>
      <x:c r="M880" s="222"/>
      <x:c r="N880" s="222"/>
      <x:c r="O880" s="518">
        <x:v>9</x:v>
      </x:c>
      <x:c r="P880" s="517"/>
      <x:c r="Q880" s="519" t="s">
        <x:v>225</x:v>
      </x:c>
      <x:c r="R880" s="520"/>
      <x:c r="S880" s="521" t="n">
        <x:f>+AF879</x:f>
        <x:v>1</x:v>
      </x:c>
      <x:c r="T880" s="521"/>
      <x:c r="U880" s="521"/>
      <x:c r="V880" s="519" t="s">
        <x:v>114</x:v>
      </x:c>
      <x:c r="W880" s="528"/>
      <x:c r="X880" s="529" t="n">
        <x:f>T878*O880</x:f>
        <x:v>45.60377976</x:v>
      </x:c>
      <x:c r="Y880" s="530"/>
      <x:c r="Z880" s="531"/>
      <x:c r="AB880" s="81"/>
      <x:c r="AC880" s="81"/>
      <x:c r="AD880" s="314"/>
      <x:c r="AE880" s="315"/>
      <x:c r="AF880" s="63">
        <x:v>1</x:v>
      </x:c>
      <x:c r="AH880" s="63" t="s">
        <x:v>382</x:v>
      </x:c>
      <x:c r="AI880" s="63">
        <x:v>2</x:v>
      </x:c>
      <x:c r="AJ880" s="326"/>
      <x:c r="AK880" s="317"/>
      <x:c r="AL880" s="318"/>
      <x:c r="AM880" s="317"/>
      <x:c r="AN880" s="317"/>
      <x:c r="AO880" s="317"/>
      <x:c r="AP880" s="317"/>
      <x:c r="AQ880" s="317"/>
      <x:c r="AR880" s="317"/>
    </x:row>
    <x:row r="881" ht="15">
      <x:c r="F881" s="319"/>
      <x:c r="G881" s="319"/>
      <x:c r="H881" s="319"/>
      <x:c r="I881" s="319"/>
      <x:c r="J881" s="319"/>
      <x:c r="X881" s="237" t="str">
        <x:f>IF(I880&lt;=X880,"OK CUMPLE","NO PASA")</x:f>
        <x:v>OK CUMPLE</x:v>
      </x:c>
      <x:c r="AB881" s="81"/>
      <x:c r="AC881" s="81"/>
      <x:c r="AD881" s="63"/>
      <x:c r="AE881" s="315"/>
      <x:c r="AF881" s="316"/>
      <x:c r="AH881" s="63" t="s">
        <x:v>423</x:v>
      </x:c>
      <x:c r="AI881" s="63">
        <x:v>3</x:v>
      </x:c>
      <x:c r="AJ881" s="317"/>
      <x:c r="AK881" s="317"/>
      <x:c r="AL881" s="318"/>
      <x:c r="AM881" s="317"/>
      <x:c r="AN881" s="317"/>
      <x:c r="AO881" s="317"/>
      <x:c r="AP881" s="317"/>
      <x:c r="AQ881" s="317"/>
      <x:c r="AR881" s="317"/>
      <x:c r="AS881" s="317"/>
      <x:c r="AT881" s="317"/>
      <x:c r="AU881" s="317"/>
      <x:c r="AV881" s="318"/>
      <x:c r="AW881" s="318"/>
      <x:c r="AX881" s="169"/>
      <x:c r="AY881" s="169"/>
      <x:c r="AZ881" s="169"/>
      <x:c r="BA881" s="169"/>
      <x:c r="BB881" s="169"/>
      <x:c r="BC881" s="169"/>
      <x:c r="BD881" s="169"/>
      <x:c r="BE881" s="169"/>
      <x:c r="BF881" s="169"/>
      <x:c r="BG881" s="169"/>
      <x:c r="BH881" s="169"/>
      <x:c r="BI881" s="169"/>
      <x:c r="BJ881" s="169"/>
      <x:c r="BK881" s="169"/>
      <x:c r="BL881" s="169"/>
      <x:c r="BM881" s="169"/>
      <x:c r="BN881" s="169"/>
    </x:row>
    <x:row r="882" ht="15">
      <x:c r="X882" s="320" t="str">
        <x:f>IF(X880&gt;I880+1.5,"MUCHO ACERO","")</x:f>
        <x:v>MUCHO ACERO</x:v>
      </x:c>
      <x:c r="AF882" s="316"/>
      <x:c r="AH882" s="63" t="s">
        <x:v>424</x:v>
      </x:c>
      <x:c r="AI882" s="63">
        <x:v>4</x:v>
      </x:c>
      <x:c r="AS882" s="317"/>
      <x:c r="AT882" s="317"/>
      <x:c r="AU882" s="317"/>
      <x:c r="AV882" s="318"/>
      <x:c r="AW882" s="318"/>
      <x:c r="AX882" s="169"/>
      <x:c r="AY882" s="169"/>
      <x:c r="AZ882" s="169"/>
      <x:c r="BA882" s="169"/>
      <x:c r="BB882" s="169"/>
      <x:c r="BC882" s="169"/>
      <x:c r="BD882" s="169"/>
      <x:c r="BE882" s="169"/>
      <x:c r="BF882" s="169"/>
      <x:c r="BG882" s="169"/>
      <x:c r="BH882" s="169"/>
      <x:c r="BI882" s="169"/>
      <x:c r="BJ882" s="169"/>
      <x:c r="BK882" s="169"/>
      <x:c r="BL882" s="169"/>
      <x:c r="BM882" s="169"/>
      <x:c r="BN882" s="169"/>
    </x:row>
    <x:row r="883">
      <x:c r="G883" s="64" t="s">
        <x:v>410</x:v>
      </x:c>
      <x:c r="H883" s="64" t="s">
        <x:v>114</x:v>
      </x:c>
      <x:c r="I883" s="523" t="n">
        <x:f>+T878</x:f>
        <x:v>5.06708664</x:v>
      </x:c>
      <x:c r="J883" s="524"/>
      <x:c r="K883" s="524"/>
      <x:c r="L883" s="525" t="s">
        <x:v>211</x:v>
      </x:c>
      <x:c r="M883" s="525"/>
      <x:c r="N883" s="525">
        <x:v>100</x:v>
      </x:c>
      <x:c r="O883" s="525"/>
      <x:c r="P883" s="525"/>
      <x:c r="AG883" s="63">
        <x:v>1</x:v>
      </x:c>
      <x:c r="AH883" s="314">
        <x:v>0.5</x:v>
      </x:c>
    </x:row>
    <x:row r="884">
      <x:c r="I884" s="526" t="n">
        <x:f>+X880</x:f>
        <x:v>45.60377976</x:v>
      </x:c>
      <x:c r="J884" s="514"/>
      <x:c r="K884" s="514"/>
      <x:c r="L884" s="525"/>
      <x:c r="M884" s="525"/>
      <x:c r="N884" s="525"/>
      <x:c r="O884" s="525"/>
      <x:c r="P884" s="525"/>
      <x:c r="AG884" s="63">
        <x:v>2</x:v>
      </x:c>
      <x:c r="AH884" s="314">
        <x:v>0.625</x:v>
      </x:c>
    </x:row>
    <x:row r="885">
      <x:c r="AG885" s="63">
        <x:v>3</x:v>
      </x:c>
      <x:c r="AH885" s="314">
        <x:v>0.75</x:v>
      </x:c>
    </x:row>
    <x:row r="886">
      <x:c r="G886" s="64" t="s">
        <x:v>410</x:v>
      </x:c>
      <x:c r="H886" s="64" t="s">
        <x:v>114</x:v>
      </x:c>
      <x:c r="I886" s="526" t="n">
        <x:f>(I883/I884)*100</x:f>
        <x:v>11.111111111111112</x:v>
      </x:c>
      <x:c r="J886" s="526"/>
      <x:c r="K886" s="526"/>
      <x:c r="L886" s="514" t="s">
        <x:v>116</x:v>
      </x:c>
      <x:c r="M886" s="514"/>
      <x:c r="N886" s="514"/>
      <x:c r="O886" s="514"/>
      <x:c r="S886" s="499">
        <x:v>0.1</x:v>
      </x:c>
      <x:c r="T886" s="500"/>
      <x:c r="U886" s="501"/>
      <x:c r="V886" s="64" t="s">
        <x:v>22</x:v>
      </x:c>
      <x:c r="AG886" s="63">
        <x:v>4</x:v>
      </x:c>
      <x:c r="AH886" s="327">
        <x:v>1</x:v>
      </x:c>
    </x:row>
    <x:row r="887">
      <x:c r="I887" s="223"/>
      <x:c r="J887" s="223"/>
      <x:c r="K887" s="223"/>
      <x:c r="L887" s="150"/>
      <x:c r="M887" s="150"/>
      <x:c r="N887" s="150"/>
      <x:c r="O887" s="150"/>
      <x:c r="S887" s="319"/>
      <x:c r="T887" s="319"/>
      <x:c r="U887" s="319"/>
      <x:c r="AH887" s="327"/>
    </x:row>
    <x:row r="888" ht="25.5">
      <x:c r="B888" s="87"/>
      <x:c r="I888" s="527" t="s">
        <x:v>411</x:v>
      </x:c>
      <x:c r="J888" s="527"/>
      <x:c r="K888" s="527"/>
      <x:c r="L888" s="527" t="n">
        <x:f>+O880</x:f>
        <x:v>9</x:v>
      </x:c>
      <x:c r="M888" s="527"/>
      <x:c r="N888" s="323" t="s">
        <x:v>225</x:v>
      </x:c>
      <x:c r="O888" s="323" t="s">
        <x:v>412</x:v>
      </x:c>
      <x:c r="P888" s="508" t="n">
        <x:f>+AF879</x:f>
        <x:v>1</x:v>
      </x:c>
      <x:c r="Q888" s="509"/>
      <x:c r="R888" s="323" t="s">
        <x:v>413</x:v>
      </x:c>
      <x:c r="S888" s="522" t="n">
        <x:f>+S886</x:f>
        <x:v>0.1</x:v>
      </x:c>
      <x:c r="T888" s="522"/>
      <x:c r="U888" s="324" t="s">
        <x:v>414</x:v>
      </x:c>
      <x:c r="AD888" s="81"/>
      <x:c r="AE888" s="81"/>
    </x:row>
    <x:row r="889" ht="12.75" customHeight="1">
      <x:c r="I889" s="223"/>
      <x:c r="J889" s="223"/>
      <x:c r="K889" s="223"/>
      <x:c r="L889" s="150"/>
      <x:c r="M889" s="150"/>
      <x:c r="N889" s="150"/>
      <x:c r="O889" s="150"/>
      <x:c r="S889" s="319"/>
      <x:c r="T889" s="319"/>
      <x:c r="U889" s="319"/>
      <x:c r="AF889" s="224"/>
      <x:c r="AH889" s="327"/>
    </x:row>
    <x:row r="890">
      <x:c r="A890" s="92"/>
      <x:c r="B890" s="92"/>
      <x:c r="C890" s="92"/>
      <x:c r="D890" s="92"/>
      <x:c r="E890" s="92"/>
      <x:c r="F890" s="92"/>
      <x:c r="G890" s="92"/>
      <x:c r="H890" s="92"/>
      <x:c r="I890" s="92"/>
      <x:c r="J890" s="92"/>
      <x:c r="K890" s="92"/>
      <x:c r="L890" s="92"/>
      <x:c r="M890" s="92"/>
      <x:c r="N890" s="92"/>
      <x:c r="O890" s="92"/>
      <x:c r="P890" s="92"/>
      <x:c r="Q890" s="92"/>
      <x:c r="R890" s="92"/>
      <x:c r="S890" s="92"/>
      <x:c r="T890" s="92"/>
      <x:c r="U890" s="92"/>
      <x:c r="V890" s="92"/>
      <x:c r="W890" s="92"/>
      <x:c r="X890" s="92"/>
      <x:c r="Y890" s="92"/>
      <x:c r="Z890" s="92"/>
      <x:c r="AA890" s="92"/>
      <x:c r="AB890" s="92"/>
      <x:c r="AC890" s="92"/>
      <x:c r="AD890" s="92"/>
      <x:c r="AE890" s="92"/>
      <x:c r="AG890" s="158"/>
      <x:c r="AH890" s="158"/>
      <x:c r="AI890" s="158"/>
      <x:c r="AJ890" s="158"/>
      <x:c r="AK890" s="158"/>
      <x:c r="AL890" s="158"/>
      <x:c r="AM890" s="158"/>
      <x:c r="AN890" s="158"/>
      <x:c r="AO890" s="158"/>
      <x:c r="AP890" s="158"/>
      <x:c r="AQ890" s="158"/>
      <x:c r="AR890" s="158"/>
    </x:row>
    <x:row r="891" s="92" customFormat="1" ht="12">
      <x:c r="G891" s="274" t="s">
        <x:v>467</x:v>
      </x:c>
      <x:c r="AF891" s="158"/>
      <x:c r="AG891" s="158"/>
      <x:c r="AH891" s="158"/>
      <x:c r="AI891" s="158"/>
      <x:c r="AJ891" s="158"/>
      <x:c r="AK891" s="158"/>
      <x:c r="AL891" s="158"/>
      <x:c r="AM891" s="158"/>
      <x:c r="AN891" s="158"/>
      <x:c r="AO891" s="158"/>
      <x:c r="AP891" s="158"/>
      <x:c r="AQ891" s="158"/>
      <x:c r="AR891" s="158"/>
      <x:c r="AS891" s="158"/>
      <x:c r="AT891" s="158"/>
      <x:c r="AU891" s="158"/>
      <x:c r="AV891" s="158"/>
      <x:c r="AW891" s="158"/>
    </x:row>
    <x:row r="892" s="92" customFormat="1" ht="12">
      <x:c r="AF892" s="158"/>
      <x:c r="AG892" s="158"/>
      <x:c r="AH892" s="158"/>
      <x:c r="AI892" s="158"/>
      <x:c r="AJ892" s="158"/>
      <x:c r="AK892" s="158"/>
      <x:c r="AL892" s="158"/>
      <x:c r="AM892" s="158"/>
      <x:c r="AN892" s="158"/>
      <x:c r="AO892" s="158"/>
      <x:c r="AP892" s="158"/>
      <x:c r="AQ892" s="158"/>
      <x:c r="AR892" s="158"/>
      <x:c r="AS892" s="158"/>
      <x:c r="AT892" s="158"/>
      <x:c r="AU892" s="158"/>
      <x:c r="AV892" s="158"/>
      <x:c r="AW892" s="158"/>
    </x:row>
    <x:row r="893" s="92" customFormat="1" ht="12">
      <x:c r="J893" s="430" t="s">
        <x:v>410</x:v>
      </x:c>
      <x:c r="K893" s="430"/>
      <x:c r="L893" s="513" t="s">
        <x:v>258</x:v>
      </x:c>
      <x:c r="M893" s="430"/>
      <x:c r="O893" s="511">
        <x:v>0.5</x:v>
      </x:c>
      <x:c r="P893" s="493"/>
      <x:c r="Q893" s="151" t="s">
        <x:v>465</x:v>
      </x:c>
      <x:c r="R893" s="151" t="s">
        <x:v>114</x:v>
      </x:c>
      <x:c r="S893" s="498" t="n">
        <x:f>+O893</x:f>
        <x:v>0.5</x:v>
      </x:c>
      <x:c r="T893" s="498"/>
      <x:c r="U893" s="510" t="n">
        <x:f>+Z873*100</x:f>
        <x:v>60</x:v>
      </x:c>
      <x:c r="V893" s="510"/>
      <x:c r="W893" s="151" t="s">
        <x:v>114</x:v>
      </x:c>
      <x:c r="X893" s="498" t="n">
        <x:f>S893*U893</x:f>
        <x:v>30</x:v>
      </x:c>
      <x:c r="Y893" s="498"/>
      <x:c r="AF893" s="158"/>
      <x:c r="AG893" s="158"/>
      <x:c r="AH893" s="158"/>
      <x:c r="AI893" s="158"/>
      <x:c r="AJ893" s="158"/>
      <x:c r="AK893" s="158"/>
      <x:c r="AL893" s="158"/>
      <x:c r="AM893" s="158"/>
      <x:c r="AN893" s="158"/>
      <x:c r="AO893" s="158"/>
      <x:c r="AP893" s="158"/>
      <x:c r="AQ893" s="158"/>
      <x:c r="AR893" s="158"/>
      <x:c r="AS893" s="158"/>
      <x:c r="AT893" s="158"/>
      <x:c r="AU893" s="158"/>
      <x:c r="AV893" s="158"/>
      <x:c r="AW893" s="158"/>
    </x:row>
    <x:row r="894" s="92" customFormat="1" ht="12">
      <x:c r="J894" s="430"/>
      <x:c r="K894" s="430"/>
      <x:c r="L894" s="430"/>
      <x:c r="M894" s="430"/>
      <x:c r="O894" s="511">
        <x:v>45</x:v>
      </x:c>
      <x:c r="P894" s="493"/>
      <x:c r="Q894" s="92" t="s">
        <x:v>37</x:v>
      </x:c>
      <x:c r="AF894" s="158"/>
      <x:c r="AG894" s="158"/>
      <x:c r="AH894" s="158"/>
      <x:c r="AI894" s="158"/>
      <x:c r="AJ894" s="158"/>
      <x:c r="AK894" s="158"/>
      <x:c r="AL894" s="158"/>
      <x:c r="AM894" s="158"/>
      <x:c r="AN894" s="158"/>
      <x:c r="AO894" s="158"/>
      <x:c r="AP894" s="158"/>
      <x:c r="AQ894" s="158"/>
      <x:c r="AR894" s="158"/>
      <x:c r="AS894" s="158"/>
      <x:c r="AT894" s="158"/>
      <x:c r="AU894" s="158"/>
      <x:c r="AV894" s="158"/>
      <x:c r="AW894" s="158"/>
    </x:row>
    <x:row r="895" s="92" customFormat="1" ht="12">
      <x:c r="AF895" s="158"/>
      <x:c r="AG895" s="158"/>
      <x:c r="AH895" s="158"/>
      <x:c r="AI895" s="158"/>
      <x:c r="AJ895" s="158"/>
      <x:c r="AK895" s="158"/>
      <x:c r="AL895" s="158"/>
      <x:c r="AM895" s="158"/>
      <x:c r="AN895" s="158"/>
      <x:c r="AO895" s="158"/>
      <x:c r="AP895" s="158"/>
      <x:c r="AQ895" s="158"/>
      <x:c r="AR895" s="158"/>
      <x:c r="AS895" s="158"/>
      <x:c r="AT895" s="158"/>
      <x:c r="AU895" s="158"/>
      <x:c r="AV895" s="158"/>
      <x:c r="AW895" s="158"/>
    </x:row>
    <x:row r="896" s="92" customFormat="1">
      <x:c r="K896" s="220" t="s">
        <x:v>468</x:v>
      </x:c>
      <x:c r="AF896" s="158"/>
      <x:c r="AG896" s="63"/>
      <x:c r="AH896" s="63"/>
      <x:c r="AI896" s="63"/>
      <x:c r="AJ896" s="63"/>
      <x:c r="AK896" s="63"/>
      <x:c r="AL896" s="63"/>
      <x:c r="AM896" s="63"/>
      <x:c r="AN896" s="63"/>
      <x:c r="AO896" s="63"/>
      <x:c r="AP896" s="63"/>
      <x:c r="AQ896" s="63"/>
      <x:c r="AR896" s="63"/>
      <x:c r="AS896" s="158"/>
      <x:c r="AT896" s="158"/>
      <x:c r="AU896" s="158"/>
      <x:c r="AV896" s="158"/>
      <x:c r="AW896" s="158"/>
    </x:row>
    <x:row r="897" s="92" customFormat="1">
      <x:c r="H897" s="334"/>
      <x:c r="I897" s="334"/>
      <x:c r="J897" s="334"/>
      <x:c r="K897" s="334"/>
      <x:c r="L897" s="334"/>
      <x:c r="M897" s="334"/>
      <x:c r="N897" s="334"/>
      <x:c r="O897" s="334"/>
      <x:c r="P897" s="334"/>
      <x:c r="Q897" s="334"/>
      <x:c r="R897" s="334"/>
      <x:c r="S897" s="334"/>
      <x:c r="AF897" s="158"/>
      <x:c r="AG897" s="63"/>
      <x:c r="AH897" s="63"/>
      <x:c r="AI897" s="63"/>
      <x:c r="AJ897" s="63"/>
      <x:c r="AK897" s="63"/>
      <x:c r="AL897" s="63"/>
      <x:c r="AM897" s="63"/>
      <x:c r="AN897" s="63"/>
      <x:c r="AO897" s="63"/>
      <x:c r="AP897" s="63"/>
      <x:c r="AQ897" s="63"/>
      <x:c r="AR897" s="63"/>
      <x:c r="AS897" s="158"/>
      <x:c r="AT897" s="158"/>
      <x:c r="AU897" s="158"/>
      <x:c r="AV897" s="158"/>
      <x:c r="AW897" s="158"/>
    </x:row>
    <x:row r="898" s="92" customFormat="1">
      <x:c r="H898" s="334" t="s">
        <x:v>464</x:v>
      </x:c>
      <x:c r="I898" s="334"/>
      <x:c r="J898" s="334"/>
      <x:c r="K898" s="334" t="s">
        <x:v>114</x:v>
      </x:c>
      <x:c r="L898" s="505" t="str">
        <x:f>+Q880</x:f>
        <x:v>Ø</x:v>
      </x:c>
      <x:c r="M898" s="505"/>
      <x:c r="N898" s="506" t="n">
        <x:f>MIN(T910:U911)</x:f>
        <x:v>2</x:v>
      </x:c>
      <x:c r="O898" s="505"/>
      <x:c r="P898" s="506" t="str">
        <x:f>+R888</x:f>
        <x:v>@</x:v>
      </x:c>
      <x:c r="Q898" s="505"/>
      <x:c r="R898" s="507">
        <x:v>0.3</x:v>
      </x:c>
      <x:c r="S898" s="505"/>
      <x:c r="AF898" s="158"/>
      <x:c r="AG898" s="63"/>
      <x:c r="AH898" s="63" t="s">
        <x:v>421</x:v>
      </x:c>
      <x:c r="AI898" s="63">
        <x:v>1</x:v>
      </x:c>
      <x:c r="AJ898" s="63"/>
      <x:c r="AK898" s="63"/>
      <x:c r="AL898" s="63"/>
      <x:c r="AM898" s="63"/>
      <x:c r="AN898" s="63"/>
      <x:c r="AO898" s="63"/>
      <x:c r="AP898" s="63"/>
      <x:c r="AQ898" s="63"/>
      <x:c r="AR898" s="63"/>
      <x:c r="AS898" s="158"/>
      <x:c r="AT898" s="158"/>
      <x:c r="AU898" s="158"/>
      <x:c r="AV898" s="158"/>
      <x:c r="AW898" s="158"/>
    </x:row>
    <x:row r="899" s="92" customFormat="1" ht="15">
      <x:c r="AF899" s="158"/>
      <x:c r="AG899" s="63"/>
      <x:c r="AH899" s="63" t="s">
        <x:v>382</x:v>
      </x:c>
      <x:c r="AI899" s="63">
        <x:v>2</x:v>
      </x:c>
      <x:c r="AJ899" s="326"/>
      <x:c r="AK899" s="317"/>
      <x:c r="AL899" s="318"/>
      <x:c r="AM899" s="317"/>
      <x:c r="AN899" s="317"/>
      <x:c r="AO899" s="317"/>
      <x:c r="AP899" s="317"/>
      <x:c r="AQ899" s="317"/>
      <x:c r="AR899" s="317"/>
      <x:c r="AS899" s="158"/>
      <x:c r="AT899" s="158"/>
      <x:c r="AU899" s="158"/>
      <x:c r="AV899" s="158"/>
      <x:c r="AW899" s="158"/>
    </x:row>
    <x:row r="900" s="92" customFormat="1" ht="8.25" customHeight="1">
      <x:c r="A900" s="512" t="s">
        <x:v>469</x:v>
      </x:c>
      <x:c r="B900" s="512"/>
      <x:c r="C900" s="512"/>
      <x:c r="D900" s="512"/>
      <x:c r="E900" s="512"/>
      <x:c r="F900" s="512"/>
      <x:c r="G900" s="512"/>
      <x:c r="H900" s="512"/>
      <x:c r="I900" s="512"/>
      <x:c r="J900" s="512"/>
      <x:c r="K900" s="512"/>
      <x:c r="L900" s="512"/>
      <x:c r="M900" s="512"/>
      <x:c r="N900" s="512"/>
      <x:c r="O900" s="512"/>
      <x:c r="P900" s="512"/>
      <x:c r="Q900" s="512"/>
      <x:c r="R900" s="512"/>
      <x:c r="S900" s="512"/>
      <x:c r="T900" s="512"/>
      <x:c r="U900" s="512"/>
      <x:c r="V900" s="512"/>
      <x:c r="W900" s="512"/>
      <x:c r="X900" s="512"/>
      <x:c r="Y900" s="512"/>
      <x:c r="Z900" s="512"/>
      <x:c r="AA900" s="512"/>
      <x:c r="AB900" s="512"/>
      <x:c r="AC900" s="512"/>
      <x:c r="AD900" s="512"/>
      <x:c r="AE900" s="512"/>
      <x:c r="AF900" s="158"/>
      <x:c r="AG900" s="63"/>
      <x:c r="AH900" s="63" t="s">
        <x:v>423</x:v>
      </x:c>
      <x:c r="AI900" s="63">
        <x:v>3</x:v>
      </x:c>
      <x:c r="AJ900" s="317"/>
      <x:c r="AK900" s="317"/>
      <x:c r="AL900" s="318"/>
      <x:c r="AM900" s="317"/>
      <x:c r="AN900" s="317"/>
      <x:c r="AO900" s="317"/>
      <x:c r="AP900" s="317"/>
      <x:c r="AQ900" s="317"/>
      <x:c r="AR900" s="317"/>
      <x:c r="AS900" s="158"/>
      <x:c r="AT900" s="158"/>
      <x:c r="AU900" s="158"/>
      <x:c r="AV900" s="158"/>
      <x:c r="AW900" s="158"/>
    </x:row>
    <x:row r="901" s="92" customFormat="1" ht="8.25" customHeight="1">
      <x:c r="A901" s="512"/>
      <x:c r="B901" s="512"/>
      <x:c r="C901" s="512"/>
      <x:c r="D901" s="512"/>
      <x:c r="E901" s="512"/>
      <x:c r="F901" s="512"/>
      <x:c r="G901" s="512"/>
      <x:c r="H901" s="512"/>
      <x:c r="I901" s="512"/>
      <x:c r="J901" s="512"/>
      <x:c r="K901" s="512"/>
      <x:c r="L901" s="512"/>
      <x:c r="M901" s="512"/>
      <x:c r="N901" s="512"/>
      <x:c r="O901" s="512"/>
      <x:c r="P901" s="512"/>
      <x:c r="Q901" s="512"/>
      <x:c r="R901" s="512"/>
      <x:c r="S901" s="512"/>
      <x:c r="T901" s="512"/>
      <x:c r="U901" s="512"/>
      <x:c r="V901" s="512"/>
      <x:c r="W901" s="512"/>
      <x:c r="X901" s="512"/>
      <x:c r="Y901" s="512"/>
      <x:c r="Z901" s="512"/>
      <x:c r="AA901" s="512"/>
      <x:c r="AB901" s="512"/>
      <x:c r="AC901" s="512"/>
      <x:c r="AD901" s="512"/>
      <x:c r="AE901" s="512"/>
      <x:c r="AF901" s="158"/>
      <x:c r="AG901" s="63"/>
      <x:c r="AH901" s="63" t="s">
        <x:v>424</x:v>
      </x:c>
      <x:c r="AI901" s="63">
        <x:v>4</x:v>
      </x:c>
      <x:c r="AJ901" s="63"/>
      <x:c r="AK901" s="63"/>
      <x:c r="AL901" s="63"/>
      <x:c r="AM901" s="63"/>
      <x:c r="AN901" s="63"/>
      <x:c r="AO901" s="63"/>
      <x:c r="AP901" s="63"/>
      <x:c r="AQ901" s="63"/>
      <x:c r="AR901" s="63"/>
      <x:c r="AS901" s="158"/>
      <x:c r="AT901" s="158"/>
      <x:c r="AU901" s="158"/>
      <x:c r="AV901" s="158"/>
      <x:c r="AW901" s="158"/>
    </x:row>
    <x:row r="902" s="92" customFormat="1">
      <x:c r="A902" s="235"/>
      <x:c r="B902" s="239"/>
      <x:c r="C902" s="239"/>
      <x:c r="D902" s="239"/>
      <x:c r="E902" s="239"/>
      <x:c r="F902" s="239"/>
      <x:c r="G902" s="239"/>
      <x:c r="H902" s="239"/>
      <x:c r="I902" s="239"/>
      <x:c r="J902" s="239"/>
      <x:c r="K902" s="239"/>
      <x:c r="L902" s="239"/>
      <x:c r="M902" s="239"/>
      <x:c r="N902" s="239"/>
      <x:c r="O902" s="239"/>
      <x:c r="P902" s="239"/>
      <x:c r="Q902" s="239"/>
      <x:c r="R902" s="239"/>
      <x:c r="S902" s="239"/>
      <x:c r="T902" s="239"/>
      <x:c r="U902" s="239"/>
      <x:c r="V902" s="239"/>
      <x:c r="W902" s="239"/>
      <x:c r="X902" s="239"/>
      <x:c r="Y902" s="239"/>
      <x:c r="Z902" s="239"/>
      <x:c r="AA902" s="239"/>
      <x:c r="AB902" s="239"/>
      <x:c r="AC902" s="239"/>
      <x:c r="AD902" s="236"/>
      <x:c r="AF902" s="158"/>
      <x:c r="AG902" s="63">
        <x:v>1</x:v>
      </x:c>
      <x:c r="AH902" s="314">
        <x:v>0.5</x:v>
      </x:c>
      <x:c r="AI902" s="63"/>
      <x:c r="AJ902" s="63"/>
      <x:c r="AK902" s="63"/>
      <x:c r="AL902" s="63"/>
      <x:c r="AM902" s="63"/>
      <x:c r="AN902" s="63"/>
      <x:c r="AO902" s="63"/>
      <x:c r="AP902" s="63"/>
      <x:c r="AQ902" s="63"/>
      <x:c r="AR902" s="63"/>
      <x:c r="AS902" s="158"/>
      <x:c r="AT902" s="158"/>
      <x:c r="AU902" s="158"/>
      <x:c r="AV902" s="158"/>
      <x:c r="AW902" s="158"/>
    </x:row>
    <x:row r="903" s="92" customFormat="1">
      <x:c r="A903" s="179"/>
      <x:c r="B903" s="94"/>
      <x:c r="C903" s="94"/>
      <x:c r="D903" s="94"/>
      <x:c r="E903" s="94"/>
      <x:c r="F903" s="94"/>
      <x:c r="G903" s="94"/>
      <x:c r="H903" s="94"/>
      <x:c r="I903" s="94"/>
      <x:c r="J903" s="94"/>
      <x:c r="K903" s="94"/>
      <x:c r="L903" s="94"/>
      <x:c r="M903" s="94"/>
      <x:c r="N903" s="94"/>
      <x:c r="O903" s="94"/>
      <x:c r="P903" s="94"/>
      <x:c r="Q903" s="94"/>
      <x:c r="R903" s="94"/>
      <x:c r="S903" s="94"/>
      <x:c r="T903" s="94"/>
      <x:c r="U903" s="94"/>
      <x:c r="V903" s="94"/>
      <x:c r="W903" s="94"/>
      <x:c r="X903" s="94"/>
      <x:c r="Y903" s="94"/>
      <x:c r="Z903" s="94"/>
      <x:c r="AA903" s="94"/>
      <x:c r="AB903" s="94"/>
      <x:c r="AC903" s="94"/>
      <x:c r="AD903" s="188"/>
      <x:c r="AF903" s="158"/>
      <x:c r="AG903" s="63">
        <x:v>2</x:v>
      </x:c>
      <x:c r="AH903" s="314">
        <x:v>0.625</x:v>
      </x:c>
      <x:c r="AI903" s="63"/>
      <x:c r="AJ903" s="63"/>
      <x:c r="AK903" s="63"/>
      <x:c r="AL903" s="63"/>
      <x:c r="AM903" s="63"/>
      <x:c r="AN903" s="63"/>
      <x:c r="AO903" s="63"/>
      <x:c r="AP903" s="63"/>
      <x:c r="AQ903" s="63"/>
      <x:c r="AR903" s="63"/>
      <x:c r="AS903" s="158"/>
      <x:c r="AT903" s="158"/>
      <x:c r="AU903" s="158"/>
      <x:c r="AV903" s="158"/>
      <x:c r="AW903" s="158"/>
    </x:row>
    <x:row r="904" s="92" customFormat="1">
      <x:c r="A904" s="109" t="s">
        <x:v>108</x:v>
      </x:c>
      <x:c r="B904" s="94"/>
      <x:c r="C904" s="110" t="s">
        <x:v>470</x:v>
      </x:c>
      <x:c r="D904" s="94"/>
      <x:c r="E904" s="94"/>
      <x:c r="F904" s="94"/>
      <x:c r="G904" s="94"/>
      <x:c r="H904" s="94"/>
      <x:c r="I904" s="94"/>
      <x:c r="J904" s="94"/>
      <x:c r="K904" s="94"/>
      <x:c r="L904" s="94"/>
      <x:c r="M904" s="94"/>
      <x:c r="N904" s="94"/>
      <x:c r="O904" s="94"/>
      <x:c r="P904" s="94"/>
      <x:c r="Q904" s="94"/>
      <x:c r="R904" s="94"/>
      <x:c r="S904" s="94"/>
      <x:c r="T904" s="94"/>
      <x:c r="U904" s="94"/>
      <x:c r="V904" s="94"/>
      <x:c r="W904" s="94"/>
      <x:c r="X904" s="94"/>
      <x:c r="Y904" s="94"/>
      <x:c r="Z904" s="94"/>
      <x:c r="AA904" s="94"/>
      <x:c r="AB904" s="94"/>
      <x:c r="AC904" s="94"/>
      <x:c r="AD904" s="188"/>
      <x:c r="AF904" s="158"/>
      <x:c r="AG904" s="63">
        <x:v>3</x:v>
      </x:c>
      <x:c r="AH904" s="314">
        <x:v>0.75</x:v>
      </x:c>
      <x:c r="AI904" s="63"/>
      <x:c r="AJ904" s="63"/>
      <x:c r="AK904" s="63"/>
      <x:c r="AL904" s="63"/>
      <x:c r="AM904" s="63"/>
      <x:c r="AN904" s="63"/>
      <x:c r="AO904" s="63"/>
      <x:c r="AP904" s="63"/>
      <x:c r="AQ904" s="63"/>
      <x:c r="AR904" s="63"/>
      <x:c r="AS904" s="158"/>
      <x:c r="AT904" s="158"/>
      <x:c r="AU904" s="158"/>
      <x:c r="AV904" s="158"/>
      <x:c r="AW904" s="158"/>
    </x:row>
    <x:row r="905" s="92" customFormat="1">
      <x:c r="A905" s="179"/>
      <x:c r="B905" s="94"/>
      <x:c r="C905" s="94"/>
      <x:c r="D905" s="94"/>
      <x:c r="E905" s="94"/>
      <x:c r="F905" s="94" t="s">
        <x:v>325</x:v>
      </x:c>
      <x:c r="G905" s="94" t="s">
        <x:v>471</x:v>
      </x:c>
      <x:c r="H905" s="94"/>
      <x:c r="I905" s="94"/>
      <x:c r="J905" s="94"/>
      <x:c r="K905" s="94"/>
      <x:c r="L905" s="94"/>
      <x:c r="M905" s="94"/>
      <x:c r="N905" s="94"/>
      <x:c r="O905" s="94"/>
      <x:c r="P905" s="94"/>
      <x:c r="Q905" s="94"/>
      <x:c r="R905" s="94"/>
      <x:c r="S905" s="94"/>
      <x:c r="T905" s="94"/>
      <x:c r="U905" s="94"/>
      <x:c r="V905" s="94"/>
      <x:c r="W905" s="94"/>
      <x:c r="X905" s="94"/>
      <x:c r="Y905" s="94"/>
      <x:c r="Z905" s="457"/>
      <x:c r="AA905" s="457"/>
      <x:c r="AB905" s="457"/>
      <x:c r="AC905" s="457"/>
      <x:c r="AD905" s="458"/>
      <x:c r="AF905" s="158"/>
      <x:c r="AG905" s="63">
        <x:v>4</x:v>
      </x:c>
      <x:c r="AH905" s="327">
        <x:v>1</x:v>
      </x:c>
      <x:c r="AI905" s="63"/>
      <x:c r="AJ905" s="63"/>
      <x:c r="AK905" s="63"/>
      <x:c r="AL905" s="63"/>
      <x:c r="AM905" s="63"/>
      <x:c r="AN905" s="63"/>
      <x:c r="AO905" s="63"/>
      <x:c r="AP905" s="63"/>
      <x:c r="AQ905" s="63"/>
      <x:c r="AR905" s="63"/>
      <x:c r="AS905" s="158"/>
      <x:c r="AT905" s="158"/>
      <x:c r="AU905" s="158"/>
      <x:c r="AV905" s="158"/>
      <x:c r="AW905" s="158"/>
    </x:row>
    <x:row r="906" s="92" customFormat="1">
      <x:c r="A906" s="179"/>
      <x:c r="B906" s="94"/>
      <x:c r="C906" s="94"/>
      <x:c r="D906" s="94"/>
      <x:c r="E906" s="94"/>
      <x:c r="F906" s="94"/>
      <x:c r="G906" s="94"/>
      <x:c r="H906" s="94"/>
      <x:c r="I906" s="94"/>
      <x:c r="J906" s="94"/>
      <x:c r="K906" s="94"/>
      <x:c r="L906" s="94" t="s">
        <x:v>146</x:v>
      </x:c>
      <x:c r="M906" s="94" t="s">
        <x:v>390</x:v>
      </x:c>
      <x:c r="N906" s="94"/>
      <x:c r="O906" s="94"/>
      <x:c r="P906" s="94"/>
      <x:c r="Q906" s="94" t="s">
        <x:v>114</x:v>
      </x:c>
      <x:c r="R906" s="459" t="str">
        <x:f>+L898</x:f>
        <x:v>Ø</x:v>
      </x:c>
      <x:c r="S906" s="459"/>
      <x:c r="T906" s="460" t="n">
        <x:f>+P608</x:f>
        <x:v>1</x:v>
      </x:c>
      <x:c r="U906" s="460"/>
      <x:c r="V906" s="460" t="str">
        <x:f>+P898</x:f>
        <x:v>@</x:v>
      </x:c>
      <x:c r="W906" s="459"/>
      <x:c r="X906" s="491" t="n">
        <x:f>+S608*2</x:f>
        <x:v>0.5</x:v>
      </x:c>
      <x:c r="Y906" s="491"/>
      <x:c r="Z906" s="371" t="s">
        <x:v>22</x:v>
      </x:c>
      <x:c r="AA906" s="489" t="s">
        <x:v>472</x:v>
      </x:c>
      <x:c r="AB906" s="489"/>
      <x:c r="AC906" s="489"/>
      <x:c r="AD906" s="490"/>
      <x:c r="AF906" s="158"/>
      <x:c r="AG906" s="63"/>
      <x:c r="AH906" s="327"/>
      <x:c r="AI906" s="63"/>
      <x:c r="AJ906" s="63"/>
      <x:c r="AK906" s="63"/>
      <x:c r="AL906" s="63"/>
      <x:c r="AM906" s="63"/>
      <x:c r="AN906" s="63"/>
      <x:c r="AO906" s="63"/>
      <x:c r="AP906" s="63"/>
      <x:c r="AQ906" s="63"/>
      <x:c r="AR906" s="63"/>
      <x:c r="AS906" s="158"/>
      <x:c r="AT906" s="158"/>
      <x:c r="AU906" s="158"/>
      <x:c r="AV906" s="158"/>
      <x:c r="AW906" s="158"/>
    </x:row>
    <x:row r="907" s="92" customFormat="1">
      <x:c r="A907" s="179"/>
      <x:c r="B907" s="94"/>
      <x:c r="C907" s="94"/>
      <x:c r="D907" s="94"/>
      <x:c r="E907" s="94"/>
      <x:c r="F907" s="94"/>
      <x:c r="G907" s="94"/>
      <x:c r="H907" s="94"/>
      <x:c r="I907" s="94"/>
      <x:c r="J907" s="94"/>
      <x:c r="K907" s="94"/>
      <x:c r="L907" s="94"/>
      <x:c r="M907" s="94"/>
      <x:c r="N907" s="94"/>
      <x:c r="O907" s="94"/>
      <x:c r="P907" s="94"/>
      <x:c r="Q907" s="94" t="s">
        <x:v>114</x:v>
      </x:c>
      <x:c r="R907" s="459" t="str">
        <x:f>+R906</x:f>
        <x:v>Ø</x:v>
      </x:c>
      <x:c r="S907" s="459"/>
      <x:c r="T907" s="460" t="n">
        <x:f>+T906</x:f>
        <x:v>1</x:v>
      </x:c>
      <x:c r="U907" s="460"/>
      <x:c r="V907" s="460" t="str">
        <x:f>+V906</x:f>
        <x:v>@</x:v>
      </x:c>
      <x:c r="W907" s="459"/>
      <x:c r="X907" s="491" t="n">
        <x:f>+S608</x:f>
        <x:v>0.25</x:v>
      </x:c>
      <x:c r="Y907" s="491"/>
      <x:c r="Z907" s="371" t="s">
        <x:v>22</x:v>
      </x:c>
      <x:c r="AA907" s="304" t="s">
        <x:v>473</x:v>
      </x:c>
      <x:c r="AB907" s="94"/>
      <x:c r="AC907" s="94"/>
      <x:c r="AD907" s="372" t="n">
        <x:f>+REPORTE!X27</x:f>
        <x:v>1.5</x:v>
      </x:c>
      <x:c r="AF907" s="158"/>
      <x:c r="AG907" s="63"/>
      <x:c r="AH907" s="63"/>
      <x:c r="AI907" s="63"/>
      <x:c r="AJ907" s="63"/>
      <x:c r="AK907" s="63"/>
      <x:c r="AL907" s="63"/>
      <x:c r="AM907" s="63"/>
      <x:c r="AN907" s="63"/>
      <x:c r="AO907" s="63"/>
      <x:c r="AP907" s="63"/>
      <x:c r="AQ907" s="63"/>
      <x:c r="AR907" s="63"/>
      <x:c r="AS907" s="158"/>
      <x:c r="AT907" s="158"/>
      <x:c r="AU907" s="158"/>
      <x:c r="AV907" s="158"/>
      <x:c r="AW907" s="158"/>
    </x:row>
    <x:row r="908" s="92" customFormat="1">
      <x:c r="A908" s="179"/>
      <x:c r="B908" s="94"/>
      <x:c r="C908" s="94"/>
      <x:c r="D908" s="94"/>
      <x:c r="E908" s="94"/>
      <x:c r="F908" s="94"/>
      <x:c r="G908" s="94"/>
      <x:c r="H908" s="94"/>
      <x:c r="I908" s="94"/>
      <x:c r="J908" s="94"/>
      <x:c r="K908" s="94"/>
      <x:c r="L908" s="94" t="s">
        <x:v>146</x:v>
      </x:c>
      <x:c r="M908" s="94" t="s">
        <x:v>389</x:v>
      </x:c>
      <x:c r="N908" s="94"/>
      <x:c r="O908" s="94"/>
      <x:c r="P908" s="94"/>
      <x:c r="Q908" s="94" t="s">
        <x:v>114</x:v>
      </x:c>
      <x:c r="R908" s="459" t="str">
        <x:f>+R907</x:f>
        <x:v>Ø</x:v>
      </x:c>
      <x:c r="S908" s="459"/>
      <x:c r="T908" s="460" t="n">
        <x:f>+P639</x:f>
        <x:v>1</x:v>
      </x:c>
      <x:c r="U908" s="460"/>
      <x:c r="V908" s="460" t="str">
        <x:f>+V907</x:f>
        <x:v>@</x:v>
      </x:c>
      <x:c r="W908" s="459"/>
      <x:c r="X908" s="461" t="n">
        <x:f>+S639</x:f>
        <x:v>0.35</x:v>
      </x:c>
      <x:c r="Y908" s="461"/>
      <x:c r="Z908" s="371" t="s">
        <x:v>22</x:v>
      </x:c>
      <x:c r="AA908" s="94"/>
      <x:c r="AB908" s="94"/>
      <x:c r="AC908" s="94"/>
      <x:c r="AD908" s="188"/>
      <x:c r="AF908" s="158"/>
      <x:c r="AG908" s="63"/>
      <x:c r="AH908" s="327"/>
      <x:c r="AI908" s="63"/>
      <x:c r="AJ908" s="63"/>
      <x:c r="AK908" s="63"/>
      <x:c r="AL908" s="63"/>
      <x:c r="AM908" s="63"/>
      <x:c r="AN908" s="63"/>
      <x:c r="AO908" s="63"/>
      <x:c r="AP908" s="63"/>
      <x:c r="AQ908" s="63"/>
      <x:c r="AR908" s="63"/>
      <x:c r="AS908" s="158"/>
      <x:c r="AT908" s="158"/>
      <x:c r="AU908" s="158"/>
      <x:c r="AV908" s="158"/>
      <x:c r="AW908" s="158"/>
    </x:row>
    <x:row r="909" s="92" customFormat="1" ht="12">
      <x:c r="A909" s="179"/>
      <x:c r="B909" s="94"/>
      <x:c r="C909" s="94"/>
      <x:c r="D909" s="94"/>
      <x:c r="E909" s="94"/>
      <x:c r="F909" s="94" t="s">
        <x:v>325</x:v>
      </x:c>
      <x:c r="G909" s="94" t="s">
        <x:v>474</x:v>
      </x:c>
      <x:c r="H909" s="94"/>
      <x:c r="I909" s="94"/>
      <x:c r="J909" s="94"/>
      <x:c r="K909" s="94"/>
      <x:c r="L909" s="94"/>
      <x:c r="M909" s="94"/>
      <x:c r="N909" s="94"/>
      <x:c r="O909" s="94"/>
      <x:c r="P909" s="94"/>
      <x:c r="Q909" s="94"/>
      <x:c r="R909" s="94"/>
      <x:c r="S909" s="94"/>
      <x:c r="T909" s="94"/>
      <x:c r="U909" s="94"/>
      <x:c r="V909" s="94"/>
      <x:c r="W909" s="94"/>
      <x:c r="X909" s="94"/>
      <x:c r="Y909" s="94"/>
      <x:c r="Z909" s="94"/>
      <x:c r="AA909" s="94"/>
      <x:c r="AB909" s="94"/>
      <x:c r="AC909" s="94"/>
      <x:c r="AD909" s="188"/>
      <x:c r="AG909" s="158"/>
      <x:c r="AH909" s="158"/>
      <x:c r="AI909" s="158"/>
      <x:c r="AJ909" s="158"/>
      <x:c r="AK909" s="158"/>
      <x:c r="AL909" s="158"/>
      <x:c r="AM909" s="158"/>
      <x:c r="AN909" s="158"/>
      <x:c r="AO909" s="158"/>
      <x:c r="AP909" s="158"/>
      <x:c r="AQ909" s="158"/>
      <x:c r="AR909" s="158"/>
      <x:c r="AS909" s="158"/>
      <x:c r="AT909" s="158"/>
      <x:c r="AU909" s="158"/>
      <x:c r="AV909" s="158"/>
      <x:c r="AW909" s="158"/>
    </x:row>
    <x:row r="910" s="92" customFormat="1" ht="12">
      <x:c r="A910" s="179"/>
      <x:c r="B910" s="94"/>
      <x:c r="C910" s="94"/>
      <x:c r="D910" s="94"/>
      <x:c r="E910" s="94"/>
      <x:c r="F910" s="94"/>
      <x:c r="G910" s="94"/>
      <x:c r="H910" s="94"/>
      <x:c r="I910" s="94"/>
      <x:c r="J910" s="94"/>
      <x:c r="K910" s="94"/>
      <x:c r="L910" s="94" t="s">
        <x:v>146</x:v>
      </x:c>
      <x:c r="M910" s="94" t="s">
        <x:v>390</x:v>
      </x:c>
      <x:c r="N910" s="94"/>
      <x:c r="O910" s="94"/>
      <x:c r="P910" s="94"/>
      <x:c r="Q910" s="94" t="s">
        <x:v>114</x:v>
      </x:c>
      <x:c r="R910" s="459" t="str">
        <x:f>+R906</x:f>
        <x:v>Ø</x:v>
      </x:c>
      <x:c r="S910" s="459"/>
      <x:c r="T910" s="460" t="n">
        <x:f>+L786</x:f>
        <x:v>2</x:v>
      </x:c>
      <x:c r="U910" s="460"/>
      <x:c r="V910" s="460" t="str">
        <x:f>+V906</x:f>
        <x:v>@</x:v>
      </x:c>
      <x:c r="W910" s="459"/>
      <x:c r="X910" s="461" t="n">
        <x:f>+P786</x:f>
        <x:v>0.2</x:v>
      </x:c>
      <x:c r="Y910" s="461"/>
      <x:c r="Z910" s="371" t="s">
        <x:v>22</x:v>
      </x:c>
      <x:c r="AA910" s="493"/>
      <x:c r="AB910" s="493"/>
      <x:c r="AC910" s="493"/>
      <x:c r="AD910" s="494"/>
      <x:c r="AF910" s="158"/>
      <x:c r="AG910" s="158"/>
      <x:c r="AH910" s="158"/>
      <x:c r="AI910" s="158"/>
      <x:c r="AJ910" s="158"/>
      <x:c r="AK910" s="158"/>
      <x:c r="AL910" s="158"/>
      <x:c r="AM910" s="158"/>
      <x:c r="AN910" s="158"/>
      <x:c r="AO910" s="158"/>
      <x:c r="AP910" s="158"/>
      <x:c r="AQ910" s="158"/>
      <x:c r="AR910" s="158"/>
      <x:c r="AS910" s="158"/>
      <x:c r="AT910" s="158"/>
      <x:c r="AU910" s="158"/>
      <x:c r="AV910" s="158"/>
      <x:c r="AW910" s="158"/>
    </x:row>
    <x:row r="911" s="92" customFormat="1" ht="12">
      <x:c r="A911" s="179"/>
      <x:c r="B911" s="94"/>
      <x:c r="C911" s="94"/>
      <x:c r="D911" s="94"/>
      <x:c r="E911" s="94"/>
      <x:c r="F911" s="94"/>
      <x:c r="G911" s="94"/>
      <x:c r="H911" s="94"/>
      <x:c r="I911" s="94"/>
      <x:c r="J911" s="94"/>
      <x:c r="K911" s="94"/>
      <x:c r="L911" s="94" t="s">
        <x:v>146</x:v>
      </x:c>
      <x:c r="M911" s="94" t="s">
        <x:v>389</x:v>
      </x:c>
      <x:c r="N911" s="94"/>
      <x:c r="O911" s="94"/>
      <x:c r="P911" s="94"/>
      <x:c r="Q911" s="94" t="s">
        <x:v>114</x:v>
      </x:c>
      <x:c r="R911" s="459" t="str">
        <x:f>+R910</x:f>
        <x:v>Ø</x:v>
      </x:c>
      <x:c r="S911" s="459"/>
      <x:c r="T911" s="460" t="n">
        <x:f>+L787</x:f>
        <x:v>2</x:v>
      </x:c>
      <x:c r="U911" s="460"/>
      <x:c r="V911" s="460" t="str">
        <x:f>+V910</x:f>
        <x:v>@</x:v>
      </x:c>
      <x:c r="W911" s="459"/>
      <x:c r="X911" s="461" t="n">
        <x:f>+P787</x:f>
        <x:v>0.2</x:v>
      </x:c>
      <x:c r="Y911" s="461"/>
      <x:c r="Z911" s="371" t="s">
        <x:v>22</x:v>
      </x:c>
      <x:c r="AA911" s="94"/>
      <x:c r="AB911" s="94"/>
      <x:c r="AC911" s="94"/>
      <x:c r="AD911" s="188"/>
      <x:c r="AF911" s="158"/>
      <x:c r="AG911" s="158"/>
      <x:c r="AH911" s="158"/>
      <x:c r="AI911" s="158"/>
      <x:c r="AJ911" s="158"/>
      <x:c r="AK911" s="158"/>
      <x:c r="AL911" s="158"/>
      <x:c r="AM911" s="158"/>
      <x:c r="AN911" s="158"/>
      <x:c r="AO911" s="158"/>
      <x:c r="AP911" s="158"/>
      <x:c r="AQ911" s="158"/>
      <x:c r="AR911" s="158"/>
      <x:c r="AS911" s="158"/>
      <x:c r="AT911" s="158"/>
      <x:c r="AU911" s="158"/>
      <x:c r="AV911" s="158"/>
      <x:c r="AW911" s="158"/>
    </x:row>
    <x:row r="912" s="92" customFormat="1" ht="12">
      <x:c r="A912" s="179"/>
      <x:c r="B912" s="94"/>
      <x:c r="C912" s="94"/>
      <x:c r="D912" s="94"/>
      <x:c r="E912" s="94"/>
      <x:c r="F912" s="94"/>
      <x:c r="G912" s="94"/>
      <x:c r="H912" s="94"/>
      <x:c r="I912" s="94"/>
      <x:c r="J912" s="94"/>
      <x:c r="K912" s="94"/>
      <x:c r="L912" s="94"/>
      <x:c r="M912" s="94"/>
      <x:c r="N912" s="94"/>
      <x:c r="O912" s="94"/>
      <x:c r="P912" s="94"/>
      <x:c r="Q912" s="94"/>
      <x:c r="R912" s="94"/>
      <x:c r="S912" s="94"/>
      <x:c r="T912" s="94"/>
      <x:c r="U912" s="94"/>
      <x:c r="V912" s="94"/>
      <x:c r="W912" s="94"/>
      <x:c r="X912" s="94"/>
      <x:c r="Y912" s="94"/>
      <x:c r="Z912" s="94"/>
      <x:c r="AA912" s="94"/>
      <x:c r="AB912" s="94"/>
      <x:c r="AC912" s="94"/>
      <x:c r="AD912" s="188"/>
      <x:c r="AF912" s="158"/>
      <x:c r="AG912" s="158"/>
      <x:c r="AH912" s="158"/>
      <x:c r="AI912" s="158"/>
      <x:c r="AJ912" s="158"/>
      <x:c r="AK912" s="158"/>
      <x:c r="AL912" s="158"/>
      <x:c r="AM912" s="158"/>
      <x:c r="AN912" s="158"/>
      <x:c r="AO912" s="158"/>
      <x:c r="AP912" s="158"/>
      <x:c r="AQ912" s="158"/>
      <x:c r="AR912" s="158"/>
      <x:c r="AS912" s="158"/>
      <x:c r="AT912" s="158"/>
      <x:c r="AU912" s="158"/>
      <x:c r="AV912" s="158"/>
      <x:c r="AW912" s="158"/>
    </x:row>
    <x:row r="913" s="92" customFormat="1" ht="12">
      <x:c r="A913" s="109" t="s">
        <x:v>186</x:v>
      </x:c>
      <x:c r="B913" s="94"/>
      <x:c r="C913" s="110" t="s">
        <x:v>475</x:v>
      </x:c>
      <x:c r="D913" s="94"/>
      <x:c r="E913" s="94"/>
      <x:c r="F913" s="94"/>
      <x:c r="G913" s="94"/>
      <x:c r="H913" s="94"/>
      <x:c r="I913" s="94"/>
      <x:c r="J913" s="94"/>
      <x:c r="K913" s="94"/>
      <x:c r="L913" s="94"/>
      <x:c r="M913" s="94"/>
      <x:c r="N913" s="94"/>
      <x:c r="O913" s="94"/>
      <x:c r="P913" s="94"/>
      <x:c r="Q913" s="94"/>
      <x:c r="R913" s="94"/>
      <x:c r="S913" s="94"/>
      <x:c r="T913" s="94"/>
      <x:c r="U913" s="94"/>
      <x:c r="V913" s="94"/>
      <x:c r="W913" s="94"/>
      <x:c r="X913" s="94"/>
      <x:c r="Y913" s="94"/>
      <x:c r="Z913" s="94"/>
      <x:c r="AA913" s="94"/>
      <x:c r="AB913" s="94"/>
      <x:c r="AC913" s="94"/>
      <x:c r="AD913" s="188"/>
      <x:c r="AF913" s="158"/>
      <x:c r="AG913" s="158"/>
      <x:c r="AH913" s="158"/>
      <x:c r="AI913" s="158"/>
      <x:c r="AJ913" s="158"/>
      <x:c r="AK913" s="158"/>
      <x:c r="AL913" s="158"/>
      <x:c r="AM913" s="158"/>
      <x:c r="AN913" s="158"/>
      <x:c r="AO913" s="158"/>
      <x:c r="AP913" s="158"/>
      <x:c r="AQ913" s="158"/>
      <x:c r="AR913" s="158"/>
      <x:c r="AS913" s="158"/>
      <x:c r="AT913" s="158"/>
      <x:c r="AU913" s="158"/>
      <x:c r="AV913" s="158"/>
      <x:c r="AW913" s="158"/>
    </x:row>
    <x:row r="914" s="92" customFormat="1" ht="12">
      <x:c r="A914" s="179"/>
      <x:c r="B914" s="94"/>
      <x:c r="C914" s="94"/>
      <x:c r="D914" s="373" t="s">
        <x:v>476</x:v>
      </x:c>
      <x:c r="E914" s="94"/>
      <x:c r="F914" s="94"/>
      <x:c r="G914" s="94"/>
      <x:c r="H914" s="94"/>
      <x:c r="I914" s="94" t="s">
        <x:v>325</x:v>
      </x:c>
      <x:c r="J914" s="94" t="s">
        <x:v>477</x:v>
      </x:c>
      <x:c r="K914" s="94"/>
      <x:c r="L914" s="94"/>
      <x:c r="M914" s="94"/>
      <x:c r="N914" s="94"/>
      <x:c r="O914" s="94"/>
      <x:c r="P914" s="94"/>
      <x:c r="Q914" s="94" t="s">
        <x:v>114</x:v>
      </x:c>
      <x:c r="R914" s="459" t="s">
        <x:v>225</x:v>
      </x:c>
      <x:c r="S914" s="459"/>
      <x:c r="T914" s="460" t="n">
        <x:f>+P888</x:f>
        <x:v>1</x:v>
      </x:c>
      <x:c r="U914" s="460"/>
      <x:c r="V914" s="472" t="s">
        <x:v>413</x:v>
      </x:c>
      <x:c r="W914" s="459"/>
      <x:c r="X914" s="461" t="n">
        <x:f>+R898</x:f>
        <x:v>0.3</x:v>
      </x:c>
      <x:c r="Y914" s="461"/>
      <x:c r="Z914" s="371" t="s">
        <x:v>22</x:v>
      </x:c>
      <x:c r="AA914" s="94"/>
      <x:c r="AB914" s="94"/>
      <x:c r="AC914" s="94"/>
      <x:c r="AD914" s="188"/>
      <x:c r="AF914" s="158"/>
      <x:c r="AG914" s="158"/>
      <x:c r="AH914" s="158"/>
      <x:c r="AI914" s="158"/>
      <x:c r="AJ914" s="158"/>
      <x:c r="AK914" s="158"/>
      <x:c r="AL914" s="158"/>
      <x:c r="AM914" s="158"/>
      <x:c r="AN914" s="158"/>
      <x:c r="AO914" s="158"/>
      <x:c r="AP914" s="158"/>
      <x:c r="AQ914" s="158"/>
      <x:c r="AR914" s="158"/>
      <x:c r="AS914" s="158"/>
      <x:c r="AT914" s="158"/>
      <x:c r="AU914" s="158"/>
      <x:c r="AV914" s="158"/>
      <x:c r="AW914" s="158"/>
    </x:row>
    <x:row r="915" s="92" customFormat="1" ht="12">
      <x:c r="A915" s="179"/>
      <x:c r="B915" s="94"/>
      <x:c r="C915" s="94"/>
      <x:c r="D915" s="94"/>
      <x:c r="E915" s="94"/>
      <x:c r="F915" s="94"/>
      <x:c r="G915" s="94"/>
      <x:c r="H915" s="94"/>
      <x:c r="I915" s="94" t="s">
        <x:v>325</x:v>
      </x:c>
      <x:c r="J915" s="94" t="s">
        <x:v>462</x:v>
      </x:c>
      <x:c r="K915" s="94"/>
      <x:c r="L915" s="94"/>
      <x:c r="M915" s="94"/>
      <x:c r="N915" s="94"/>
      <x:c r="O915" s="94"/>
      <x:c r="P915" s="94"/>
      <x:c r="Q915" s="94" t="s">
        <x:v>114</x:v>
      </x:c>
      <x:c r="R915" s="459" t="str">
        <x:f>+R914</x:f>
        <x:v>Ø</x:v>
      </x:c>
      <x:c r="S915" s="459"/>
      <x:c r="T915" s="460" t="n">
        <x:f>+N898</x:f>
        <x:v>2</x:v>
      </x:c>
      <x:c r="U915" s="460"/>
      <x:c r="V915" s="459" t="str">
        <x:f>+V914</x:f>
        <x:v>@</x:v>
      </x:c>
      <x:c r="W915" s="459"/>
      <x:c r="X915" s="461" t="n">
        <x:f>+R898</x:f>
        <x:v>0.3</x:v>
      </x:c>
      <x:c r="Y915" s="461"/>
      <x:c r="Z915" s="371" t="s">
        <x:v>22</x:v>
      </x:c>
      <x:c r="AA915" s="94"/>
      <x:c r="AB915" s="94"/>
      <x:c r="AC915" s="94"/>
      <x:c r="AD915" s="188"/>
      <x:c r="AF915" s="158"/>
      <x:c r="AG915" s="158"/>
      <x:c r="AH915" s="158"/>
      <x:c r="AI915" s="158"/>
      <x:c r="AJ915" s="158"/>
      <x:c r="AK915" s="158"/>
      <x:c r="AL915" s="158"/>
      <x:c r="AM915" s="158"/>
      <x:c r="AN915" s="158"/>
      <x:c r="AO915" s="158"/>
      <x:c r="AP915" s="158"/>
      <x:c r="AQ915" s="158"/>
      <x:c r="AR915" s="158"/>
      <x:c r="AS915" s="158"/>
      <x:c r="AT915" s="158"/>
      <x:c r="AU915" s="158"/>
      <x:c r="AV915" s="158"/>
      <x:c r="AW915" s="158"/>
    </x:row>
    <x:row r="916" s="92" customFormat="1" ht="12">
      <x:c r="A916" s="179"/>
      <x:c r="B916" s="94"/>
      <x:c r="C916" s="94"/>
      <x:c r="D916" s="94"/>
      <x:c r="E916" s="94"/>
      <x:c r="F916" s="94"/>
      <x:c r="G916" s="94"/>
      <x:c r="H916" s="94"/>
      <x:c r="I916" s="94"/>
      <x:c r="J916" s="94"/>
      <x:c r="K916" s="94"/>
      <x:c r="L916" s="94"/>
      <x:c r="M916" s="94"/>
      <x:c r="N916" s="94"/>
      <x:c r="O916" s="94"/>
      <x:c r="P916" s="94"/>
      <x:c r="Q916" s="94"/>
      <x:c r="R916" s="94"/>
      <x:c r="S916" s="94"/>
      <x:c r="T916" s="94"/>
      <x:c r="U916" s="94"/>
      <x:c r="V916" s="94"/>
      <x:c r="W916" s="94"/>
      <x:c r="X916" s="94"/>
      <x:c r="Y916" s="94"/>
      <x:c r="Z916" s="94"/>
      <x:c r="AA916" s="94"/>
      <x:c r="AB916" s="94"/>
      <x:c r="AC916" s="94"/>
      <x:c r="AD916" s="188"/>
      <x:c r="AF916" s="158"/>
      <x:c r="AG916" s="158"/>
      <x:c r="AH916" s="158"/>
      <x:c r="AI916" s="158"/>
      <x:c r="AJ916" s="158"/>
      <x:c r="AK916" s="158"/>
      <x:c r="AL916" s="158"/>
      <x:c r="AM916" s="158"/>
      <x:c r="AN916" s="158"/>
      <x:c r="AO916" s="158"/>
      <x:c r="AP916" s="158"/>
      <x:c r="AQ916" s="158"/>
      <x:c r="AR916" s="158"/>
      <x:c r="AS916" s="158"/>
      <x:c r="AT916" s="158"/>
      <x:c r="AU916" s="158"/>
      <x:c r="AV916" s="158"/>
      <x:c r="AW916" s="158"/>
    </x:row>
    <x:row r="917" s="92" customFormat="1" ht="12">
      <x:c r="A917" s="109" t="s">
        <x:v>238</x:v>
      </x:c>
      <x:c r="B917" s="94"/>
      <x:c r="C917" s="110" t="s">
        <x:v>461</x:v>
      </x:c>
      <x:c r="D917" s="94"/>
      <x:c r="E917" s="94"/>
      <x:c r="F917" s="94"/>
      <x:c r="G917" s="94"/>
      <x:c r="H917" s="94"/>
      <x:c r="I917" s="94"/>
      <x:c r="J917" s="94"/>
      <x:c r="K917" s="94"/>
      <x:c r="L917" s="94"/>
      <x:c r="M917" s="94"/>
      <x:c r="N917" s="94"/>
      <x:c r="O917" s="94"/>
      <x:c r="P917" s="94"/>
      <x:c r="Q917" s="94"/>
      <x:c r="R917" s="94"/>
      <x:c r="S917" s="94"/>
      <x:c r="T917" s="94"/>
      <x:c r="U917" s="94"/>
      <x:c r="V917" s="94"/>
      <x:c r="W917" s="94"/>
      <x:c r="X917" s="94"/>
      <x:c r="Y917" s="94"/>
      <x:c r="Z917" s="94"/>
      <x:c r="AA917" s="94"/>
      <x:c r="AB917" s="94"/>
      <x:c r="AC917" s="94"/>
      <x:c r="AD917" s="188"/>
      <x:c r="AF917" s="158"/>
      <x:c r="AG917" s="158"/>
      <x:c r="AH917" s="158"/>
      <x:c r="AI917" s="158"/>
      <x:c r="AJ917" s="158"/>
      <x:c r="AK917" s="158"/>
      <x:c r="AL917" s="158"/>
      <x:c r="AM917" s="158"/>
      <x:c r="AN917" s="158"/>
      <x:c r="AO917" s="158"/>
      <x:c r="AP917" s="158"/>
      <x:c r="AQ917" s="158"/>
      <x:c r="AR917" s="158"/>
      <x:c r="AS917" s="158"/>
      <x:c r="AT917" s="158"/>
      <x:c r="AU917" s="158"/>
      <x:c r="AV917" s="158"/>
      <x:c r="AW917" s="158"/>
    </x:row>
    <x:row r="918" s="92" customFormat="1" ht="12">
      <x:c r="A918" s="179"/>
      <x:c r="B918" s="94"/>
      <x:c r="C918" s="94"/>
      <x:c r="D918" s="373" t="s">
        <x:v>478</x:v>
      </x:c>
      <x:c r="E918" s="94"/>
      <x:c r="F918" s="94"/>
      <x:c r="G918" s="94"/>
      <x:c r="H918" s="94"/>
      <x:c r="I918" s="94" t="s">
        <x:v>325</x:v>
      </x:c>
      <x:c r="J918" s="94" t="s">
        <x:v>477</x:v>
      </x:c>
      <x:c r="K918" s="94"/>
      <x:c r="L918" s="94"/>
      <x:c r="M918" s="94"/>
      <x:c r="N918" s="94"/>
      <x:c r="O918" s="94"/>
      <x:c r="P918" s="94"/>
      <x:c r="Q918" s="94" t="s">
        <x:v>114</x:v>
      </x:c>
      <x:c r="R918" s="459" t="s">
        <x:v>225</x:v>
      </x:c>
      <x:c r="S918" s="459"/>
      <x:c r="T918" s="460" t="n">
        <x:f>+P869</x:f>
        <x:v>1</x:v>
      </x:c>
      <x:c r="U918" s="460"/>
      <x:c r="V918" s="472" t="s">
        <x:v>413</x:v>
      </x:c>
      <x:c r="W918" s="459"/>
      <x:c r="X918" s="461" t="n">
        <x:f>+S869</x:f>
        <x:v>0.25</x:v>
      </x:c>
      <x:c r="Y918" s="461"/>
      <x:c r="Z918" s="371" t="s">
        <x:v>22</x:v>
      </x:c>
      <x:c r="AA918" s="94"/>
      <x:c r="AB918" s="94"/>
      <x:c r="AC918" s="94"/>
      <x:c r="AD918" s="188"/>
      <x:c r="AF918" s="158"/>
      <x:c r="AG918" s="158"/>
      <x:c r="AH918" s="158"/>
      <x:c r="AI918" s="158"/>
      <x:c r="AJ918" s="158"/>
      <x:c r="AK918" s="158"/>
      <x:c r="AL918" s="158"/>
      <x:c r="AM918" s="158"/>
      <x:c r="AN918" s="158"/>
      <x:c r="AO918" s="158"/>
      <x:c r="AP918" s="158"/>
      <x:c r="AQ918" s="158"/>
      <x:c r="AR918" s="158"/>
      <x:c r="AS918" s="158"/>
      <x:c r="AT918" s="158"/>
      <x:c r="AU918" s="158"/>
      <x:c r="AV918" s="158"/>
      <x:c r="AW918" s="158"/>
    </x:row>
    <x:row r="919" s="92" customFormat="1" ht="12">
      <x:c r="A919" s="179"/>
      <x:c r="B919" s="94"/>
      <x:c r="C919" s="94"/>
      <x:c r="D919" s="94"/>
      <x:c r="E919" s="94"/>
      <x:c r="F919" s="94"/>
      <x:c r="G919" s="94"/>
      <x:c r="H919" s="94"/>
      <x:c r="I919" s="94" t="s">
        <x:v>325</x:v>
      </x:c>
      <x:c r="J919" s="94" t="s">
        <x:v>462</x:v>
      </x:c>
      <x:c r="K919" s="94"/>
      <x:c r="L919" s="94"/>
      <x:c r="M919" s="94"/>
      <x:c r="N919" s="94"/>
      <x:c r="O919" s="94"/>
      <x:c r="P919" s="94"/>
      <x:c r="Q919" s="94" t="s">
        <x:v>114</x:v>
      </x:c>
      <x:c r="R919" s="459" t="str">
        <x:f>+R918</x:f>
        <x:v>Ø</x:v>
      </x:c>
      <x:c r="S919" s="459"/>
      <x:c r="T919" s="460" t="n">
        <x:f>+N898</x:f>
        <x:v>2</x:v>
      </x:c>
      <x:c r="U919" s="460"/>
      <x:c r="V919" s="459" t="str">
        <x:f>+V918</x:f>
        <x:v>@</x:v>
      </x:c>
      <x:c r="W919" s="459"/>
      <x:c r="X919" s="461" t="n">
        <x:f>+S888</x:f>
        <x:v>0.1</x:v>
      </x:c>
      <x:c r="Y919" s="461"/>
      <x:c r="Z919" s="371" t="s">
        <x:v>22</x:v>
      </x:c>
      <x:c r="AA919" s="94"/>
      <x:c r="AB919" s="94"/>
      <x:c r="AC919" s="94"/>
      <x:c r="AD919" s="188"/>
      <x:c r="AF919" s="158"/>
      <x:c r="AG919" s="158"/>
      <x:c r="AH919" s="158"/>
      <x:c r="AI919" s="158"/>
      <x:c r="AJ919" s="158"/>
      <x:c r="AK919" s="158"/>
      <x:c r="AL919" s="158"/>
      <x:c r="AM919" s="158"/>
      <x:c r="AN919" s="158"/>
      <x:c r="AO919" s="158"/>
      <x:c r="AP919" s="158"/>
      <x:c r="AQ919" s="158"/>
      <x:c r="AR919" s="158"/>
      <x:c r="AS919" s="158"/>
      <x:c r="AT919" s="158"/>
      <x:c r="AU919" s="158"/>
      <x:c r="AV919" s="158"/>
      <x:c r="AW919" s="158"/>
    </x:row>
    <x:row r="920" s="92" customFormat="1" ht="12">
      <x:c r="A920" s="229"/>
      <x:c r="B920" s="186"/>
      <x:c r="C920" s="186"/>
      <x:c r="D920" s="186"/>
      <x:c r="E920" s="186"/>
      <x:c r="F920" s="186"/>
      <x:c r="G920" s="186"/>
      <x:c r="H920" s="186"/>
      <x:c r="I920" s="186"/>
      <x:c r="J920" s="186"/>
      <x:c r="K920" s="186"/>
      <x:c r="L920" s="186"/>
      <x:c r="M920" s="186"/>
      <x:c r="N920" s="186"/>
      <x:c r="O920" s="186"/>
      <x:c r="P920" s="186"/>
      <x:c r="Q920" s="186"/>
      <x:c r="R920" s="186"/>
      <x:c r="S920" s="186"/>
      <x:c r="T920" s="186"/>
      <x:c r="U920" s="186"/>
      <x:c r="V920" s="186"/>
      <x:c r="W920" s="186"/>
      <x:c r="X920" s="186"/>
      <x:c r="Y920" s="186"/>
      <x:c r="Z920" s="186"/>
      <x:c r="AA920" s="186"/>
      <x:c r="AB920" s="186"/>
      <x:c r="AC920" s="186"/>
      <x:c r="AD920" s="187"/>
      <x:c r="AF920" s="158"/>
      <x:c r="AG920" s="158"/>
      <x:c r="AH920" s="158"/>
      <x:c r="AI920" s="158"/>
      <x:c r="AJ920" s="158"/>
      <x:c r="AK920" s="158"/>
      <x:c r="AL920" s="158"/>
      <x:c r="AM920" s="158"/>
      <x:c r="AN920" s="158"/>
      <x:c r="AO920" s="158"/>
      <x:c r="AP920" s="158"/>
      <x:c r="AQ920" s="158"/>
      <x:c r="AR920" s="158"/>
      <x:c r="AS920" s="158"/>
      <x:c r="AT920" s="158"/>
      <x:c r="AU920" s="158"/>
      <x:c r="AV920" s="158"/>
      <x:c r="AW920" s="158"/>
    </x:row>
    <x:row r="921" s="92" customFormat="1" ht="12">
      <x:c r="AF921" s="158"/>
      <x:c r="AG921" s="158"/>
      <x:c r="AH921" s="158"/>
      <x:c r="AI921" s="158"/>
      <x:c r="AJ921" s="158"/>
      <x:c r="AK921" s="158"/>
      <x:c r="AL921" s="158"/>
      <x:c r="AM921" s="158"/>
      <x:c r="AN921" s="158"/>
      <x:c r="AO921" s="158"/>
      <x:c r="AP921" s="158"/>
      <x:c r="AQ921" s="158"/>
      <x:c r="AR921" s="158"/>
      <x:c r="AS921" s="158"/>
      <x:c r="AT921" s="158"/>
      <x:c r="AU921" s="158"/>
      <x:c r="AV921" s="158"/>
      <x:c r="AW921" s="158"/>
    </x:row>
    <x:row r="922" s="92" customFormat="1" ht="12">
      <x:c r="AF922" s="158"/>
      <x:c r="AG922" s="158"/>
      <x:c r="AH922" s="158"/>
      <x:c r="AI922" s="158"/>
      <x:c r="AJ922" s="158"/>
      <x:c r="AK922" s="158"/>
      <x:c r="AL922" s="158"/>
      <x:c r="AM922" s="158"/>
      <x:c r="AN922" s="158"/>
      <x:c r="AO922" s="158"/>
      <x:c r="AP922" s="158"/>
      <x:c r="AQ922" s="158"/>
      <x:c r="AR922" s="158"/>
      <x:c r="AS922" s="158"/>
      <x:c r="AT922" s="158"/>
      <x:c r="AU922" s="158"/>
      <x:c r="AV922" s="158"/>
      <x:c r="AW922" s="158"/>
    </x:row>
    <x:row r="923" s="92" customFormat="1" ht="12">
      <x:c r="AF923" s="158"/>
      <x:c r="AG923" s="158"/>
      <x:c r="AH923" s="158"/>
      <x:c r="AI923" s="158"/>
      <x:c r="AJ923" s="158"/>
      <x:c r="AK923" s="158"/>
      <x:c r="AL923" s="158"/>
      <x:c r="AM923" s="158"/>
      <x:c r="AN923" s="158"/>
      <x:c r="AO923" s="158"/>
      <x:c r="AP923" s="158"/>
      <x:c r="AQ923" s="158"/>
      <x:c r="AR923" s="158"/>
      <x:c r="AS923" s="158"/>
      <x:c r="AT923" s="158"/>
      <x:c r="AU923" s="158"/>
      <x:c r="AV923" s="158"/>
      <x:c r="AW923" s="158"/>
    </x:row>
    <x:row r="924" s="92" customFormat="1" ht="12">
      <x:c r="AF924" s="158"/>
      <x:c r="AG924" s="158"/>
      <x:c r="AH924" s="158"/>
      <x:c r="AI924" s="158"/>
      <x:c r="AJ924" s="158"/>
      <x:c r="AK924" s="158"/>
      <x:c r="AL924" s="158"/>
      <x:c r="AM924" s="158"/>
      <x:c r="AN924" s="158"/>
      <x:c r="AO924" s="158"/>
      <x:c r="AP924" s="158"/>
      <x:c r="AQ924" s="158"/>
      <x:c r="AR924" s="158"/>
      <x:c r="AS924" s="158"/>
      <x:c r="AT924" s="158"/>
      <x:c r="AU924" s="158"/>
      <x:c r="AV924" s="158"/>
      <x:c r="AW924" s="158"/>
    </x:row>
    <x:row r="925" s="92" customFormat="1" ht="12">
      <x:c r="AF925" s="158"/>
      <x:c r="AG925" s="158"/>
      <x:c r="AH925" s="158"/>
      <x:c r="AI925" s="158"/>
      <x:c r="AJ925" s="158"/>
      <x:c r="AK925" s="158"/>
      <x:c r="AL925" s="158"/>
      <x:c r="AM925" s="158"/>
      <x:c r="AN925" s="158"/>
      <x:c r="AO925" s="158"/>
      <x:c r="AP925" s="158"/>
      <x:c r="AQ925" s="158"/>
      <x:c r="AR925" s="158"/>
      <x:c r="AS925" s="158"/>
      <x:c r="AT925" s="158"/>
      <x:c r="AU925" s="158"/>
      <x:c r="AV925" s="158"/>
      <x:c r="AW925" s="158"/>
    </x:row>
    <x:row r="926" s="92" customFormat="1" ht="12">
      <x:c r="AF926" s="158"/>
      <x:c r="AG926" s="158"/>
      <x:c r="AH926" s="158"/>
      <x:c r="AI926" s="158"/>
      <x:c r="AJ926" s="158"/>
      <x:c r="AK926" s="158"/>
      <x:c r="AL926" s="158"/>
      <x:c r="AM926" s="158"/>
      <x:c r="AN926" s="158"/>
      <x:c r="AO926" s="158"/>
      <x:c r="AP926" s="158"/>
      <x:c r="AQ926" s="158"/>
      <x:c r="AR926" s="158"/>
      <x:c r="AS926" s="158"/>
      <x:c r="AT926" s="158"/>
      <x:c r="AU926" s="158"/>
      <x:c r="AV926" s="158"/>
      <x:c r="AW926" s="158"/>
    </x:row>
    <x:row r="927" s="92" customFormat="1" ht="12">
      <x:c r="AF927" s="158"/>
      <x:c r="AG927" s="158"/>
      <x:c r="AH927" s="158"/>
      <x:c r="AI927" s="158"/>
      <x:c r="AJ927" s="158"/>
      <x:c r="AK927" s="158"/>
      <x:c r="AL927" s="158"/>
      <x:c r="AM927" s="158"/>
      <x:c r="AN927" s="158"/>
      <x:c r="AO927" s="158"/>
      <x:c r="AP927" s="158"/>
      <x:c r="AQ927" s="158"/>
      <x:c r="AR927" s="158"/>
      <x:c r="AS927" s="158"/>
      <x:c r="AT927" s="158"/>
      <x:c r="AU927" s="158"/>
      <x:c r="AV927" s="158"/>
      <x:c r="AW927" s="158"/>
    </x:row>
    <x:row r="928" s="92" customFormat="1" ht="12">
      <x:c r="AF928" s="158"/>
      <x:c r="AG928" s="158"/>
      <x:c r="AH928" s="158"/>
      <x:c r="AI928" s="158"/>
      <x:c r="AJ928" s="158"/>
      <x:c r="AK928" s="158"/>
      <x:c r="AL928" s="158"/>
      <x:c r="AM928" s="158"/>
      <x:c r="AN928" s="158"/>
      <x:c r="AO928" s="158"/>
      <x:c r="AP928" s="158"/>
      <x:c r="AQ928" s="158"/>
      <x:c r="AR928" s="158"/>
      <x:c r="AS928" s="158"/>
      <x:c r="AT928" s="158"/>
      <x:c r="AU928" s="158"/>
      <x:c r="AV928" s="158"/>
      <x:c r="AW928" s="158"/>
    </x:row>
    <x:row r="929" s="92" customFormat="1" ht="12">
      <x:c r="AF929" s="158"/>
      <x:c r="AG929" s="158"/>
      <x:c r="AH929" s="158"/>
      <x:c r="AI929" s="158"/>
      <x:c r="AJ929" s="158"/>
      <x:c r="AK929" s="158"/>
      <x:c r="AL929" s="158"/>
      <x:c r="AM929" s="158"/>
      <x:c r="AN929" s="158"/>
      <x:c r="AO929" s="158"/>
      <x:c r="AP929" s="158"/>
      <x:c r="AQ929" s="158"/>
      <x:c r="AR929" s="158"/>
      <x:c r="AS929" s="158"/>
      <x:c r="AT929" s="158"/>
      <x:c r="AU929" s="158"/>
      <x:c r="AV929" s="158"/>
      <x:c r="AW929" s="158"/>
    </x:row>
    <x:row r="930" s="92" customFormat="1" ht="12">
      <x:c r="AF930" s="158"/>
      <x:c r="AG930" s="158"/>
      <x:c r="AH930" s="158"/>
      <x:c r="AI930" s="158"/>
      <x:c r="AJ930" s="158"/>
      <x:c r="AK930" s="158"/>
      <x:c r="AL930" s="158"/>
      <x:c r="AM930" s="158"/>
      <x:c r="AN930" s="158"/>
      <x:c r="AO930" s="158"/>
      <x:c r="AP930" s="158"/>
      <x:c r="AQ930" s="158"/>
      <x:c r="AR930" s="158"/>
      <x:c r="AS930" s="158"/>
      <x:c r="AT930" s="158"/>
      <x:c r="AU930" s="158"/>
      <x:c r="AV930" s="158"/>
      <x:c r="AW930" s="158"/>
    </x:row>
    <x:row r="931" s="92" customFormat="1" ht="12">
      <x:c r="AF931" s="158"/>
      <x:c r="AG931" s="158"/>
      <x:c r="AH931" s="158"/>
      <x:c r="AI931" s="158"/>
      <x:c r="AJ931" s="158"/>
      <x:c r="AK931" s="158"/>
      <x:c r="AL931" s="158"/>
      <x:c r="AM931" s="158"/>
      <x:c r="AN931" s="158"/>
      <x:c r="AO931" s="158"/>
      <x:c r="AP931" s="158"/>
      <x:c r="AQ931" s="158"/>
      <x:c r="AR931" s="158"/>
      <x:c r="AS931" s="158"/>
      <x:c r="AT931" s="158"/>
      <x:c r="AU931" s="158"/>
      <x:c r="AV931" s="158"/>
      <x:c r="AW931" s="158"/>
    </x:row>
    <x:row r="932" s="92" customFormat="1" ht="12">
      <x:c r="AF932" s="158"/>
      <x:c r="AG932" s="158"/>
      <x:c r="AH932" s="158"/>
      <x:c r="AI932" s="158"/>
      <x:c r="AJ932" s="158"/>
      <x:c r="AK932" s="158"/>
      <x:c r="AL932" s="158"/>
      <x:c r="AM932" s="158"/>
      <x:c r="AN932" s="158"/>
      <x:c r="AO932" s="158"/>
      <x:c r="AP932" s="158"/>
      <x:c r="AQ932" s="158"/>
      <x:c r="AR932" s="158"/>
      <x:c r="AS932" s="158"/>
      <x:c r="AT932" s="158"/>
      <x:c r="AU932" s="158"/>
      <x:c r="AV932" s="158"/>
      <x:c r="AW932" s="158"/>
    </x:row>
    <x:row r="933" s="92" customFormat="1" ht="12">
      <x:c r="AF933" s="158"/>
      <x:c r="AG933" s="158"/>
      <x:c r="AH933" s="158"/>
      <x:c r="AI933" s="158"/>
      <x:c r="AJ933" s="158"/>
      <x:c r="AK933" s="158"/>
      <x:c r="AL933" s="158"/>
      <x:c r="AM933" s="158"/>
      <x:c r="AN933" s="158"/>
      <x:c r="AO933" s="158"/>
      <x:c r="AP933" s="158"/>
      <x:c r="AQ933" s="158"/>
      <x:c r="AR933" s="158"/>
      <x:c r="AS933" s="158"/>
      <x:c r="AT933" s="158"/>
      <x:c r="AU933" s="158"/>
      <x:c r="AV933" s="158"/>
      <x:c r="AW933" s="158"/>
    </x:row>
    <x:row r="934" s="92" customFormat="1" ht="12">
      <x:c r="AF934" s="158"/>
      <x:c r="AG934" s="158"/>
      <x:c r="AH934" s="158"/>
      <x:c r="AI934" s="158"/>
      <x:c r="AJ934" s="158"/>
      <x:c r="AK934" s="158"/>
      <x:c r="AL934" s="158"/>
      <x:c r="AM934" s="158"/>
      <x:c r="AN934" s="158"/>
      <x:c r="AO934" s="158"/>
      <x:c r="AP934" s="158"/>
      <x:c r="AQ934" s="158"/>
      <x:c r="AR934" s="158"/>
      <x:c r="AS934" s="158"/>
      <x:c r="AT934" s="158"/>
      <x:c r="AU934" s="158"/>
      <x:c r="AV934" s="158"/>
      <x:c r="AW934" s="158"/>
    </x:row>
    <x:row r="935" s="92" customFormat="1" ht="12">
      <x:c r="AF935" s="158"/>
      <x:c r="AG935" s="158"/>
      <x:c r="AH935" s="158"/>
      <x:c r="AI935" s="158"/>
      <x:c r="AJ935" s="158"/>
      <x:c r="AK935" s="158"/>
      <x:c r="AL935" s="158"/>
      <x:c r="AM935" s="158"/>
      <x:c r="AN935" s="158"/>
      <x:c r="AO935" s="158"/>
      <x:c r="AP935" s="158"/>
      <x:c r="AQ935" s="158"/>
      <x:c r="AR935" s="158"/>
      <x:c r="AS935" s="158"/>
      <x:c r="AT935" s="158"/>
      <x:c r="AU935" s="158"/>
      <x:c r="AV935" s="158"/>
      <x:c r="AW935" s="158"/>
    </x:row>
    <x:row r="936" s="92" customFormat="1" ht="12">
      <x:c r="AF936" s="158"/>
      <x:c r="AG936" s="158"/>
      <x:c r="AH936" s="158"/>
      <x:c r="AI936" s="158"/>
      <x:c r="AJ936" s="158"/>
      <x:c r="AK936" s="158"/>
      <x:c r="AL936" s="158"/>
      <x:c r="AM936" s="158"/>
      <x:c r="AN936" s="158"/>
      <x:c r="AO936" s="158"/>
      <x:c r="AP936" s="158"/>
      <x:c r="AQ936" s="158"/>
      <x:c r="AR936" s="158"/>
      <x:c r="AS936" s="158"/>
      <x:c r="AT936" s="158"/>
      <x:c r="AU936" s="158"/>
      <x:c r="AV936" s="158"/>
      <x:c r="AW936" s="158"/>
    </x:row>
    <x:row r="937" s="92" customFormat="1" ht="12">
      <x:c r="AF937" s="158"/>
      <x:c r="AG937" s="158"/>
      <x:c r="AH937" s="158"/>
      <x:c r="AI937" s="158"/>
      <x:c r="AJ937" s="158"/>
      <x:c r="AK937" s="158"/>
      <x:c r="AL937" s="158"/>
      <x:c r="AM937" s="158"/>
      <x:c r="AN937" s="158"/>
      <x:c r="AO937" s="158"/>
      <x:c r="AP937" s="158"/>
      <x:c r="AQ937" s="158"/>
      <x:c r="AR937" s="158"/>
      <x:c r="AS937" s="158"/>
      <x:c r="AT937" s="158"/>
      <x:c r="AU937" s="158"/>
      <x:c r="AV937" s="158"/>
      <x:c r="AW937" s="158"/>
    </x:row>
    <x:row r="938" s="92" customFormat="1" ht="12">
      <x:c r="AF938" s="158"/>
      <x:c r="AG938" s="158"/>
      <x:c r="AH938" s="158"/>
      <x:c r="AI938" s="158"/>
      <x:c r="AJ938" s="158"/>
      <x:c r="AK938" s="158"/>
      <x:c r="AL938" s="158"/>
      <x:c r="AM938" s="158"/>
      <x:c r="AN938" s="158"/>
      <x:c r="AO938" s="158"/>
      <x:c r="AP938" s="158"/>
      <x:c r="AQ938" s="158"/>
      <x:c r="AR938" s="158"/>
      <x:c r="AS938" s="158"/>
      <x:c r="AT938" s="158"/>
      <x:c r="AU938" s="158"/>
      <x:c r="AV938" s="158"/>
      <x:c r="AW938" s="158"/>
    </x:row>
    <x:row r="939" s="92" customFormat="1" ht="12">
      <x:c r="AF939" s="158"/>
      <x:c r="AG939" s="158"/>
      <x:c r="AH939" s="158"/>
      <x:c r="AI939" s="158"/>
      <x:c r="AJ939" s="158"/>
      <x:c r="AK939" s="158"/>
      <x:c r="AL939" s="158"/>
      <x:c r="AM939" s="158"/>
      <x:c r="AN939" s="158"/>
      <x:c r="AO939" s="158"/>
      <x:c r="AP939" s="158"/>
      <x:c r="AQ939" s="158"/>
      <x:c r="AR939" s="158"/>
      <x:c r="AS939" s="158"/>
      <x:c r="AT939" s="158"/>
      <x:c r="AU939" s="158"/>
      <x:c r="AV939" s="158"/>
      <x:c r="AW939" s="158"/>
    </x:row>
    <x:row r="940" s="92" customFormat="1" ht="12">
      <x:c r="AF940" s="158"/>
      <x:c r="AG940" s="158"/>
      <x:c r="AH940" s="158"/>
      <x:c r="AI940" s="158"/>
      <x:c r="AJ940" s="158"/>
      <x:c r="AK940" s="158"/>
      <x:c r="AL940" s="158"/>
      <x:c r="AM940" s="158"/>
      <x:c r="AN940" s="158"/>
      <x:c r="AO940" s="158"/>
      <x:c r="AP940" s="158"/>
      <x:c r="AQ940" s="158"/>
      <x:c r="AR940" s="158"/>
      <x:c r="AS940" s="158"/>
      <x:c r="AT940" s="158"/>
      <x:c r="AU940" s="158"/>
      <x:c r="AV940" s="158"/>
      <x:c r="AW940" s="158"/>
    </x:row>
    <x:row r="941" s="92" customFormat="1" ht="12">
      <x:c r="AF941" s="158"/>
      <x:c r="AG941" s="158"/>
      <x:c r="AH941" s="158"/>
      <x:c r="AI941" s="158"/>
      <x:c r="AJ941" s="158"/>
      <x:c r="AK941" s="158"/>
      <x:c r="AL941" s="158"/>
      <x:c r="AM941" s="158"/>
      <x:c r="AN941" s="158"/>
      <x:c r="AO941" s="158"/>
      <x:c r="AP941" s="158"/>
      <x:c r="AQ941" s="158"/>
      <x:c r="AR941" s="158"/>
      <x:c r="AS941" s="158"/>
      <x:c r="AT941" s="158"/>
      <x:c r="AU941" s="158"/>
      <x:c r="AV941" s="158"/>
      <x:c r="AW941" s="158"/>
    </x:row>
    <x:row r="942" s="92" customFormat="1" ht="12">
      <x:c r="AF942" s="158"/>
      <x:c r="AG942" s="158"/>
      <x:c r="AH942" s="158"/>
      <x:c r="AI942" s="158"/>
      <x:c r="AJ942" s="158"/>
      <x:c r="AK942" s="158"/>
      <x:c r="AL942" s="158"/>
      <x:c r="AM942" s="158"/>
      <x:c r="AN942" s="158"/>
      <x:c r="AO942" s="158"/>
      <x:c r="AP942" s="158"/>
      <x:c r="AQ942" s="158"/>
      <x:c r="AR942" s="158"/>
      <x:c r="AS942" s="158"/>
      <x:c r="AT942" s="158"/>
      <x:c r="AU942" s="158"/>
      <x:c r="AV942" s="158"/>
      <x:c r="AW942" s="158"/>
    </x:row>
    <x:row r="943" s="92" customFormat="1" ht="12">
      <x:c r="AF943" s="158"/>
      <x:c r="AG943" s="158"/>
      <x:c r="AH943" s="158"/>
      <x:c r="AI943" s="158"/>
      <x:c r="AJ943" s="158"/>
      <x:c r="AK943" s="158"/>
      <x:c r="AL943" s="158"/>
      <x:c r="AM943" s="158"/>
      <x:c r="AN943" s="158"/>
      <x:c r="AO943" s="158"/>
      <x:c r="AP943" s="158"/>
      <x:c r="AQ943" s="158"/>
      <x:c r="AR943" s="158"/>
      <x:c r="AS943" s="158"/>
      <x:c r="AT943" s="158"/>
      <x:c r="AU943" s="158"/>
      <x:c r="AV943" s="158"/>
      <x:c r="AW943" s="158"/>
    </x:row>
    <x:row r="944" s="92" customFormat="1" ht="12">
      <x:c r="AF944" s="158"/>
      <x:c r="AG944" s="158"/>
      <x:c r="AH944" s="158"/>
      <x:c r="AI944" s="158"/>
      <x:c r="AJ944" s="158"/>
      <x:c r="AK944" s="158"/>
      <x:c r="AL944" s="158"/>
      <x:c r="AM944" s="158"/>
      <x:c r="AN944" s="158"/>
      <x:c r="AO944" s="158"/>
      <x:c r="AP944" s="158"/>
      <x:c r="AQ944" s="158"/>
      <x:c r="AR944" s="158"/>
      <x:c r="AS944" s="158"/>
      <x:c r="AT944" s="158"/>
      <x:c r="AU944" s="158"/>
      <x:c r="AV944" s="158"/>
      <x:c r="AW944" s="158"/>
    </x:row>
    <x:row r="945" s="92" customFormat="1" ht="12">
      <x:c r="AF945" s="158"/>
      <x:c r="AG945" s="158"/>
      <x:c r="AH945" s="158"/>
      <x:c r="AI945" s="158"/>
      <x:c r="AJ945" s="158"/>
      <x:c r="AK945" s="158"/>
      <x:c r="AL945" s="158"/>
      <x:c r="AM945" s="158"/>
      <x:c r="AN945" s="158"/>
      <x:c r="AO945" s="158"/>
      <x:c r="AP945" s="158"/>
      <x:c r="AQ945" s="158"/>
      <x:c r="AR945" s="158"/>
      <x:c r="AS945" s="158"/>
      <x:c r="AT945" s="158"/>
      <x:c r="AU945" s="158"/>
      <x:c r="AV945" s="158"/>
      <x:c r="AW945" s="158"/>
    </x:row>
    <x:row r="946" s="92" customFormat="1" ht="12">
      <x:c r="AF946" s="158"/>
      <x:c r="AG946" s="158"/>
      <x:c r="AH946" s="158"/>
      <x:c r="AI946" s="158"/>
      <x:c r="AJ946" s="158"/>
      <x:c r="AK946" s="158"/>
      <x:c r="AL946" s="158"/>
      <x:c r="AM946" s="158"/>
      <x:c r="AN946" s="158"/>
      <x:c r="AO946" s="158"/>
      <x:c r="AP946" s="158"/>
      <x:c r="AQ946" s="158"/>
      <x:c r="AR946" s="158"/>
      <x:c r="AS946" s="158"/>
      <x:c r="AT946" s="158"/>
      <x:c r="AU946" s="158"/>
      <x:c r="AV946" s="158"/>
      <x:c r="AW946" s="158"/>
    </x:row>
    <x:row r="947" s="92" customFormat="1" ht="12">
      <x:c r="AF947" s="158"/>
      <x:c r="AG947" s="158"/>
      <x:c r="AH947" s="158"/>
      <x:c r="AI947" s="158"/>
      <x:c r="AJ947" s="158"/>
      <x:c r="AK947" s="158"/>
      <x:c r="AL947" s="158"/>
      <x:c r="AM947" s="158"/>
      <x:c r="AN947" s="158"/>
      <x:c r="AO947" s="158"/>
      <x:c r="AP947" s="158"/>
      <x:c r="AQ947" s="158"/>
      <x:c r="AR947" s="158"/>
      <x:c r="AS947" s="158"/>
      <x:c r="AT947" s="158"/>
      <x:c r="AU947" s="158"/>
      <x:c r="AV947" s="158"/>
      <x:c r="AW947" s="158"/>
    </x:row>
    <x:row r="948" s="92" customFormat="1" ht="12">
      <x:c r="AF948" s="158"/>
      <x:c r="AG948" s="158"/>
      <x:c r="AH948" s="158"/>
      <x:c r="AI948" s="158"/>
      <x:c r="AJ948" s="158"/>
      <x:c r="AK948" s="158"/>
      <x:c r="AL948" s="158"/>
      <x:c r="AM948" s="158"/>
      <x:c r="AN948" s="158"/>
      <x:c r="AO948" s="158"/>
      <x:c r="AP948" s="158"/>
      <x:c r="AQ948" s="158"/>
      <x:c r="AR948" s="158"/>
      <x:c r="AS948" s="158"/>
      <x:c r="AT948" s="158"/>
      <x:c r="AU948" s="158"/>
      <x:c r="AV948" s="158"/>
      <x:c r="AW948" s="158"/>
    </x:row>
    <x:row r="949" s="92" customFormat="1" ht="12">
      <x:c r="AF949" s="158"/>
      <x:c r="AG949" s="158"/>
      <x:c r="AH949" s="158"/>
      <x:c r="AI949" s="158"/>
      <x:c r="AJ949" s="158"/>
      <x:c r="AK949" s="158"/>
      <x:c r="AL949" s="158"/>
      <x:c r="AM949" s="158"/>
      <x:c r="AN949" s="158"/>
      <x:c r="AO949" s="158"/>
      <x:c r="AP949" s="158"/>
      <x:c r="AQ949" s="158"/>
      <x:c r="AR949" s="158"/>
      <x:c r="AS949" s="158"/>
      <x:c r="AT949" s="158"/>
      <x:c r="AU949" s="158"/>
      <x:c r="AV949" s="158"/>
      <x:c r="AW949" s="158"/>
    </x:row>
    <x:row r="950" s="92" customFormat="1" ht="12">
      <x:c r="AF950" s="158"/>
      <x:c r="AG950" s="158"/>
      <x:c r="AH950" s="158"/>
      <x:c r="AI950" s="158"/>
      <x:c r="AJ950" s="158"/>
      <x:c r="AK950" s="158"/>
      <x:c r="AL950" s="158"/>
      <x:c r="AM950" s="158"/>
      <x:c r="AN950" s="158"/>
      <x:c r="AO950" s="158"/>
      <x:c r="AP950" s="158"/>
      <x:c r="AQ950" s="158"/>
      <x:c r="AR950" s="158"/>
      <x:c r="AS950" s="158"/>
      <x:c r="AT950" s="158"/>
      <x:c r="AU950" s="158"/>
      <x:c r="AV950" s="158"/>
      <x:c r="AW950" s="158"/>
    </x:row>
    <x:row r="951" s="92" customFormat="1" ht="12">
      <x:c r="AF951" s="158"/>
      <x:c r="AG951" s="158"/>
      <x:c r="AH951" s="158"/>
      <x:c r="AI951" s="158"/>
      <x:c r="AJ951" s="158"/>
      <x:c r="AK951" s="158"/>
      <x:c r="AL951" s="158"/>
      <x:c r="AM951" s="158"/>
      <x:c r="AN951" s="158"/>
      <x:c r="AO951" s="158"/>
      <x:c r="AP951" s="158"/>
      <x:c r="AQ951" s="158"/>
      <x:c r="AR951" s="158"/>
      <x:c r="AS951" s="158"/>
      <x:c r="AT951" s="158"/>
      <x:c r="AU951" s="158"/>
      <x:c r="AV951" s="158"/>
      <x:c r="AW951" s="158"/>
    </x:row>
    <x:row r="952" s="92" customFormat="1" ht="12">
      <x:c r="AF952" s="158"/>
      <x:c r="AG952" s="158"/>
      <x:c r="AH952" s="158"/>
      <x:c r="AI952" s="158"/>
      <x:c r="AJ952" s="158"/>
      <x:c r="AK952" s="158"/>
      <x:c r="AL952" s="158"/>
      <x:c r="AM952" s="158"/>
      <x:c r="AN952" s="158"/>
      <x:c r="AO952" s="158"/>
      <x:c r="AP952" s="158"/>
      <x:c r="AQ952" s="158"/>
      <x:c r="AR952" s="158"/>
      <x:c r="AS952" s="158"/>
      <x:c r="AT952" s="158"/>
      <x:c r="AU952" s="158"/>
      <x:c r="AV952" s="158"/>
      <x:c r="AW952" s="158"/>
    </x:row>
    <x:row r="953" s="92" customFormat="1" ht="12">
      <x:c r="AF953" s="158"/>
      <x:c r="AG953" s="158"/>
      <x:c r="AH953" s="158"/>
      <x:c r="AI953" s="158"/>
      <x:c r="AJ953" s="158"/>
      <x:c r="AK953" s="158"/>
      <x:c r="AL953" s="158"/>
      <x:c r="AM953" s="158"/>
      <x:c r="AN953" s="158"/>
      <x:c r="AO953" s="158"/>
      <x:c r="AP953" s="158"/>
      <x:c r="AQ953" s="158"/>
      <x:c r="AR953" s="158"/>
      <x:c r="AS953" s="158"/>
      <x:c r="AT953" s="158"/>
      <x:c r="AU953" s="158"/>
      <x:c r="AV953" s="158"/>
      <x:c r="AW953" s="158"/>
    </x:row>
    <x:row r="954" s="92" customFormat="1" ht="12">
      <x:c r="AF954" s="158"/>
      <x:c r="AG954" s="158"/>
      <x:c r="AH954" s="158"/>
      <x:c r="AI954" s="158"/>
      <x:c r="AJ954" s="158"/>
      <x:c r="AK954" s="158"/>
      <x:c r="AL954" s="158"/>
      <x:c r="AM954" s="158"/>
      <x:c r="AN954" s="158"/>
      <x:c r="AO954" s="158"/>
      <x:c r="AP954" s="158"/>
      <x:c r="AQ954" s="158"/>
      <x:c r="AR954" s="158"/>
      <x:c r="AS954" s="158"/>
      <x:c r="AT954" s="158"/>
      <x:c r="AU954" s="158"/>
      <x:c r="AV954" s="158"/>
      <x:c r="AW954" s="158"/>
    </x:row>
    <x:row r="955" s="92" customFormat="1" ht="12">
      <x:c r="AF955" s="158"/>
      <x:c r="AG955" s="158"/>
      <x:c r="AH955" s="158"/>
      <x:c r="AI955" s="158"/>
      <x:c r="AJ955" s="158"/>
      <x:c r="AK955" s="158"/>
      <x:c r="AL955" s="158"/>
      <x:c r="AM955" s="158"/>
      <x:c r="AN955" s="158"/>
      <x:c r="AO955" s="158"/>
      <x:c r="AP955" s="158"/>
      <x:c r="AQ955" s="158"/>
      <x:c r="AR955" s="158"/>
      <x:c r="AS955" s="158"/>
      <x:c r="AT955" s="158"/>
      <x:c r="AU955" s="158"/>
      <x:c r="AV955" s="158"/>
      <x:c r="AW955" s="158"/>
    </x:row>
    <x:row r="956" s="92" customFormat="1">
      <x:c r="A956" s="64"/>
      <x:c r="B956" s="64"/>
      <x:c r="C956" s="64"/>
      <x:c r="D956" s="64"/>
      <x:c r="E956" s="64"/>
      <x:c r="F956" s="64"/>
      <x:c r="G956" s="64"/>
      <x:c r="H956" s="64"/>
      <x:c r="I956" s="64"/>
      <x:c r="J956" s="64"/>
      <x:c r="K956" s="64"/>
      <x:c r="L956" s="64"/>
      <x:c r="M956" s="64"/>
      <x:c r="N956" s="64"/>
      <x:c r="O956" s="64"/>
      <x:c r="P956" s="64"/>
      <x:c r="Q956" s="64"/>
      <x:c r="R956" s="64"/>
      <x:c r="S956" s="64"/>
      <x:c r="T956" s="64"/>
      <x:c r="U956" s="64"/>
      <x:c r="V956" s="64"/>
      <x:c r="W956" s="64"/>
      <x:c r="X956" s="64"/>
      <x:c r="Y956" s="64"/>
      <x:c r="Z956" s="64"/>
      <x:c r="AA956" s="64"/>
      <x:c r="AB956" s="64"/>
      <x:c r="AC956" s="64"/>
      <x:c r="AD956" s="64"/>
      <x:c r="AE956" s="64"/>
      <x:c r="AF956" s="158"/>
      <x:c r="AG956" s="158"/>
      <x:c r="AH956" s="158"/>
      <x:c r="AI956" s="158"/>
      <x:c r="AJ956" s="158"/>
      <x:c r="AK956" s="158"/>
      <x:c r="AL956" s="158"/>
      <x:c r="AM956" s="158"/>
      <x:c r="AN956" s="158"/>
      <x:c r="AO956" s="158"/>
      <x:c r="AP956" s="158"/>
      <x:c r="AQ956" s="158"/>
      <x:c r="AR956" s="158"/>
      <x:c r="AS956" s="158"/>
      <x:c r="AT956" s="158"/>
      <x:c r="AU956" s="158"/>
      <x:c r="AV956" s="158"/>
      <x:c r="AW956" s="158"/>
    </x:row>
    <x:row r="957">
      <x:c r="AG957" s="158"/>
      <x:c r="AH957" s="158"/>
      <x:c r="AI957" s="158"/>
      <x:c r="AJ957" s="158"/>
      <x:c r="AK957" s="158"/>
      <x:c r="AL957" s="158"/>
      <x:c r="AM957" s="158"/>
      <x:c r="AN957" s="158"/>
      <x:c r="AO957" s="158"/>
      <x:c r="AP957" s="158"/>
      <x:c r="AQ957" s="158"/>
      <x:c r="AR957" s="158"/>
    </x:row>
    <x:row r="958">
      <x:c r="AG958" s="158"/>
      <x:c r="AH958" s="158"/>
      <x:c r="AI958" s="158"/>
      <x:c r="AJ958" s="158"/>
      <x:c r="AK958" s="158"/>
      <x:c r="AL958" s="158"/>
      <x:c r="AM958" s="158"/>
      <x:c r="AN958" s="158"/>
      <x:c r="AO958" s="158"/>
      <x:c r="AP958" s="158"/>
      <x:c r="AQ958" s="158"/>
      <x:c r="AR958" s="158"/>
    </x:row>
    <x:row r="959">
      <x:c r="AG959" s="158"/>
      <x:c r="AH959" s="158"/>
      <x:c r="AI959" s="158"/>
      <x:c r="AJ959" s="158"/>
      <x:c r="AK959" s="158"/>
      <x:c r="AL959" s="158"/>
      <x:c r="AM959" s="158"/>
      <x:c r="AN959" s="158"/>
      <x:c r="AO959" s="158"/>
      <x:c r="AP959" s="158"/>
      <x:c r="AQ959" s="158"/>
      <x:c r="AR959" s="158"/>
    </x:row>
    <x:row r="960">
      <x:c r="AG960" s="158"/>
      <x:c r="AH960" s="158"/>
      <x:c r="AI960" s="158"/>
      <x:c r="AJ960" s="158"/>
      <x:c r="AK960" s="158"/>
      <x:c r="AL960" s="158"/>
      <x:c r="AM960" s="158"/>
      <x:c r="AN960" s="158"/>
      <x:c r="AO960" s="158"/>
      <x:c r="AP960" s="158"/>
      <x:c r="AQ960" s="158"/>
      <x:c r="AR960" s="158"/>
    </x:row>
    <x:row r="961">
      <x:c r="AG961" s="158"/>
      <x:c r="AH961" s="158"/>
      <x:c r="AI961" s="158"/>
      <x:c r="AJ961" s="158"/>
      <x:c r="AK961" s="158"/>
      <x:c r="AL961" s="158"/>
      <x:c r="AM961" s="158"/>
      <x:c r="AN961" s="158"/>
      <x:c r="AO961" s="158"/>
      <x:c r="AP961" s="158"/>
      <x:c r="AQ961" s="158"/>
      <x:c r="AR961" s="158"/>
    </x:row>
    <x:row r="962">
      <x:c r="AG962" s="158"/>
      <x:c r="AH962" s="158"/>
      <x:c r="AI962" s="158"/>
      <x:c r="AJ962" s="158"/>
      <x:c r="AK962" s="158"/>
      <x:c r="AL962" s="158"/>
      <x:c r="AM962" s="158"/>
      <x:c r="AN962" s="158"/>
      <x:c r="AO962" s="158"/>
      <x:c r="AP962" s="158"/>
      <x:c r="AQ962" s="158"/>
      <x:c r="AR962" s="158"/>
    </x:row>
    <x:row r="963">
      <x:c r="AG963" s="158"/>
      <x:c r="AH963" s="158"/>
      <x:c r="AI963" s="158"/>
      <x:c r="AJ963" s="158"/>
      <x:c r="AK963" s="158"/>
      <x:c r="AL963" s="158"/>
      <x:c r="AM963" s="158"/>
      <x:c r="AN963" s="158"/>
      <x:c r="AO963" s="158"/>
      <x:c r="AP963" s="158"/>
      <x:c r="AQ963" s="158"/>
      <x:c r="AR963" s="158"/>
    </x:row>
    <x:row r="964">
      <x:c r="AG964" s="158"/>
      <x:c r="AH964" s="158"/>
      <x:c r="AI964" s="158"/>
      <x:c r="AJ964" s="158"/>
      <x:c r="AK964" s="158"/>
      <x:c r="AL964" s="158"/>
      <x:c r="AM964" s="158"/>
      <x:c r="AN964" s="158"/>
      <x:c r="AO964" s="158"/>
      <x:c r="AP964" s="158"/>
      <x:c r="AQ964" s="158"/>
      <x:c r="AR964" s="158"/>
    </x:row>
    <x:row r="965">
      <x:c r="AG965" s="158"/>
      <x:c r="AH965" s="158"/>
      <x:c r="AI965" s="158"/>
      <x:c r="AJ965" s="158"/>
      <x:c r="AK965" s="158"/>
      <x:c r="AL965" s="158"/>
      <x:c r="AM965" s="158"/>
      <x:c r="AN965" s="158"/>
      <x:c r="AO965" s="158"/>
      <x:c r="AP965" s="158"/>
      <x:c r="AQ965" s="158"/>
      <x:c r="AR965" s="158"/>
    </x:row>
    <x:row r="966">
      <x:c r="AG966" s="158"/>
      <x:c r="AH966" s="158"/>
      <x:c r="AI966" s="158"/>
      <x:c r="AJ966" s="158"/>
      <x:c r="AK966" s="158"/>
      <x:c r="AL966" s="158"/>
      <x:c r="AM966" s="158"/>
      <x:c r="AN966" s="158"/>
      <x:c r="AO966" s="158"/>
      <x:c r="AP966" s="158"/>
      <x:c r="AQ966" s="158"/>
      <x:c r="AR966" s="158"/>
    </x:row>
    <x:row r="967">
      <x:c r="AG967" s="158"/>
      <x:c r="AH967" s="158"/>
      <x:c r="AI967" s="158"/>
      <x:c r="AJ967" s="158"/>
      <x:c r="AK967" s="158"/>
      <x:c r="AL967" s="158"/>
      <x:c r="AM967" s="158"/>
      <x:c r="AN967" s="158"/>
      <x:c r="AO967" s="158"/>
      <x:c r="AP967" s="158"/>
      <x:c r="AQ967" s="158"/>
      <x:c r="AR967" s="158"/>
    </x:row>
    <x:row r="968">
      <x:c r="AG968" s="158"/>
      <x:c r="AH968" s="158"/>
      <x:c r="AI968" s="158"/>
      <x:c r="AJ968" s="158"/>
      <x:c r="AK968" s="158"/>
      <x:c r="AL968" s="158"/>
      <x:c r="AM968" s="158"/>
      <x:c r="AN968" s="158"/>
      <x:c r="AO968" s="158"/>
      <x:c r="AP968" s="158"/>
      <x:c r="AQ968" s="158"/>
      <x:c r="AR968" s="158"/>
    </x:row>
    <x:row r="969">
      <x:c r="AG969" s="158"/>
      <x:c r="AH969" s="158"/>
      <x:c r="AI969" s="158"/>
      <x:c r="AJ969" s="158"/>
      <x:c r="AK969" s="158"/>
      <x:c r="AL969" s="158"/>
      <x:c r="AM969" s="158"/>
      <x:c r="AN969" s="158"/>
      <x:c r="AO969" s="158"/>
      <x:c r="AP969" s="158"/>
      <x:c r="AQ969" s="158"/>
      <x:c r="AR969" s="158"/>
    </x:row>
    <x:row r="970">
      <x:c r="AG970" s="158"/>
      <x:c r="AH970" s="158"/>
      <x:c r="AI970" s="158"/>
      <x:c r="AJ970" s="158"/>
      <x:c r="AK970" s="158"/>
      <x:c r="AL970" s="158"/>
      <x:c r="AM970" s="158"/>
      <x:c r="AN970" s="158"/>
      <x:c r="AO970" s="158"/>
      <x:c r="AP970" s="158"/>
      <x:c r="AQ970" s="158"/>
      <x:c r="AR970" s="158"/>
    </x:row>
    <x:row r="971">
      <x:c r="AG971" s="158"/>
      <x:c r="AH971" s="158"/>
      <x:c r="AI971" s="158"/>
      <x:c r="AJ971" s="158"/>
      <x:c r="AK971" s="158"/>
      <x:c r="AL971" s="158"/>
      <x:c r="AM971" s="158"/>
      <x:c r="AN971" s="158"/>
      <x:c r="AO971" s="158"/>
      <x:c r="AP971" s="158"/>
      <x:c r="AQ971" s="158"/>
      <x:c r="AR971" s="158"/>
    </x:row>
    <x:row r="972">
      <x:c r="AG972" s="158"/>
      <x:c r="AH972" s="158"/>
      <x:c r="AI972" s="158"/>
      <x:c r="AJ972" s="158"/>
      <x:c r="AK972" s="158"/>
      <x:c r="AL972" s="158"/>
      <x:c r="AM972" s="158"/>
      <x:c r="AN972" s="158"/>
      <x:c r="AO972" s="158"/>
      <x:c r="AP972" s="158"/>
      <x:c r="AQ972" s="158"/>
      <x:c r="AR972" s="158"/>
    </x:row>
    <x:row r="973">
      <x:c r="AG973" s="158"/>
      <x:c r="AH973" s="158"/>
      <x:c r="AI973" s="158"/>
      <x:c r="AJ973" s="158"/>
      <x:c r="AK973" s="158"/>
      <x:c r="AL973" s="158"/>
      <x:c r="AM973" s="158"/>
      <x:c r="AN973" s="158"/>
      <x:c r="AO973" s="158"/>
      <x:c r="AP973" s="158"/>
      <x:c r="AQ973" s="158"/>
      <x:c r="AR973" s="158"/>
    </x:row>
    <x:row r="974">
      <x:c r="AG974" s="158"/>
      <x:c r="AH974" s="158"/>
      <x:c r="AI974" s="158"/>
      <x:c r="AJ974" s="158"/>
      <x:c r="AK974" s="158"/>
      <x:c r="AL974" s="158"/>
      <x:c r="AM974" s="158"/>
      <x:c r="AN974" s="158"/>
      <x:c r="AO974" s="158"/>
      <x:c r="AP974" s="158"/>
      <x:c r="AQ974" s="158"/>
      <x:c r="AR974" s="158"/>
    </x:row>
  </x:sheetData>
  <x:mergeCells>
    <x:mergeCell ref="Y195:AE196"/>
    <x:mergeCell ref="W45:X45"/>
    <x:mergeCell ref="F52:G53"/>
    <x:mergeCell ref="H52:H53"/>
    <x:mergeCell ref="K52:L53"/>
    <x:mergeCell ref="M52:O53"/>
    <x:mergeCell ref="Z102:AB102"/>
    <x:mergeCell ref="Z104:AB104"/>
    <x:mergeCell ref="L115:M115"/>
    <x:mergeCell ref="P115:Q115"/>
    <x:mergeCell ref="P116:Q116"/>
    <x:mergeCell ref="Z106:AB106"/>
    <x:mergeCell ref="Z108:AB108"/>
    <x:mergeCell ref="F16:H16"/>
    <x:mergeCell ref="M45:O45"/>
    <x:mergeCell ref="F39:G40"/>
    <x:mergeCell ref="H39:I39"/>
    <x:mergeCell ref="Z98:AB98"/>
    <x:mergeCell ref="Z100:AB100"/>
    <x:mergeCell ref="M98:N98"/>
    <x:mergeCell ref="Z109:AB109"/>
    <x:mergeCell ref="P106:Q106"/>
    <x:mergeCell ref="V108:W108"/>
    <x:mergeCell ref="P113:Q113"/>
    <x:mergeCell ref="T115:V115"/>
    <x:mergeCell ref="P114:Q114"/>
    <x:mergeCell ref="S106:T106"/>
    <x:mergeCell ref="V106:W106"/>
    <x:mergeCell ref="P108:Q108"/>
    <x:mergeCell ref="E108:F108"/>
    <x:mergeCell ref="H98:I98"/>
    <x:mergeCell ref="H102:J102"/>
    <x:mergeCell ref="H104:J104"/>
    <x:mergeCell ref="H106:J106"/>
    <x:mergeCell ref="H108:J108"/>
    <x:mergeCell ref="E102:F102"/>
    <x:mergeCell ref="E100:F100"/>
    <x:mergeCell ref="E98:F98"/>
    <x:mergeCell ref="H100:J100"/>
    <x:mergeCell ref="L113:M113"/>
    <x:mergeCell ref="V100:W100"/>
    <x:mergeCell ref="T98:U98"/>
    <x:mergeCell ref="P98:Q98"/>
    <x:mergeCell ref="P100:Q100"/>
    <x:mergeCell ref="S104:T104"/>
    <x:mergeCell ref="S108:T108"/>
    <x:mergeCell ref="S100:T100"/>
    <x:mergeCell ref="V104:W104"/>
    <x:mergeCell ref="Q105:S105"/>
    <x:mergeCell ref="V102:W102"/>
    <x:mergeCell ref="A78:B78"/>
    <x:mergeCell ref="E64:G64"/>
    <x:mergeCell ref="D49:F49"/>
    <x:mergeCell ref="L62:N62"/>
    <x:mergeCell ref="M54:O54"/>
    <x:mergeCell ref="Q54:S54"/>
    <x:mergeCell ref="M49:O49"/>
    <x:mergeCell ref="I87:J87"/>
    <x:mergeCell ref="M96:N96"/>
    <x:mergeCell ref="E106:F106"/>
    <x:mergeCell ref="E104:F104"/>
    <x:mergeCell ref="S102:T102"/>
    <x:mergeCell ref="Q103:S103"/>
    <x:mergeCell ref="P104:Q104"/>
    <x:mergeCell ref="F87:H87"/>
    <x:mergeCell ref="P102:Q102"/>
    <x:mergeCell ref="K90:M90"/>
    <x:mergeCell ref="P89:Q89"/>
    <x:mergeCell ref="N87:P87"/>
    <x:mergeCell ref="D48:E48"/>
    <x:mergeCell ref="F48:H48"/>
    <x:mergeCell ref="D54:F54"/>
    <x:mergeCell ref="D52:E52"/>
    <x:mergeCell ref="D53:E53"/>
    <x:mergeCell ref="H49:J49"/>
    <x:mergeCell ref="J48:L48"/>
    <x:mergeCell ref="M48:O48"/>
    <x:mergeCell ref="J54:L54"/>
    <x:mergeCell ref="AD84:AE84"/>
    <x:mergeCell ref="E77:F77"/>
    <x:mergeCell ref="I68:J68"/>
    <x:mergeCell ref="O66:Q66"/>
    <x:mergeCell ref="M58:O58"/>
    <x:mergeCell ref="Q58:S58"/>
    <x:mergeCell ref="D62:F62"/>
    <x:mergeCell ref="H62:J62"/>
    <x:mergeCell ref="Q49:S49"/>
    <x:mergeCell ref="I52:J53"/>
    <x:mergeCell ref="K49:L49"/>
    <x:mergeCell ref="H40:I40"/>
    <x:mergeCell ref="Q45:S45"/>
    <x:mergeCell ref="D47:E47"/>
    <x:mergeCell ref="H47:I47"/>
    <x:mergeCell ref="E45:F45"/>
    <x:mergeCell ref="G45:H45"/>
    <x:mergeCell ref="I45:J45"/>
    <x:mergeCell ref="K45:L45"/>
    <x:mergeCell ref="D37:E37"/>
    <x:mergeCell ref="G37:H37"/>
    <x:mergeCell ref="I37:K37"/>
    <x:mergeCell ref="L37:O37"/>
    <x:mergeCell ref="E42:F42"/>
    <x:mergeCell ref="G42:H43"/>
    <x:mergeCell ref="I42:J42"/>
    <x:mergeCell ref="E43:F43"/>
    <x:mergeCell ref="I43:J43"/>
    <x:mergeCell ref="D40:E40"/>
    <x:mergeCell ref="Q37:S37"/>
    <x:mergeCell ref="D39:E39"/>
    <x:mergeCell ref="L28:M28"/>
    <x:mergeCell ref="F18:H18"/>
    <x:mergeCell ref="B22:E22"/>
    <x:mergeCell ref="F22:H22"/>
    <x:mergeCell ref="B23:E23"/>
    <x:mergeCell ref="F23:H23"/>
    <x:mergeCell ref="F27:G27"/>
    <x:mergeCell ref="F28:G28"/>
    <x:mergeCell ref="B27:D27"/>
    <x:mergeCell ref="B28:D28"/>
    <x:mergeCell ref="S28:U28"/>
    <x:mergeCell ref="AE6:AE9"/>
    <x:mergeCell ref="S8:T8"/>
    <x:mergeCell ref="S19:T19"/>
    <x:mergeCell ref="B16:E16"/>
    <x:mergeCell ref="B17:E17"/>
    <x:mergeCell ref="F17:H17"/>
    <x:mergeCell ref="J28:K28"/>
    <x:mergeCell ref="A1:AD2"/>
    <x:mergeCell ref="S7:T7"/>
    <x:mergeCell ref="A3:AE3"/>
    <x:mergeCell ref="V33:W33"/>
    <x:mergeCell ref="AD30:AE30"/>
    <x:mergeCell ref="L19:M19"/>
    <x:mergeCell ref="S11:T11"/>
    <x:mergeCell ref="S13:T13"/>
    <x:mergeCell ref="S15:T15"/>
    <x:mergeCell ref="S17:T17"/>
    <x:mergeCell ref="S21:T21"/>
    <x:mergeCell ref="S23:T23"/>
    <x:mergeCell ref="S25:T25"/>
    <x:mergeCell ref="B8:D8"/>
    <x:mergeCell ref="B9:D9"/>
    <x:mergeCell ref="B10:D10"/>
    <x:mergeCell ref="E8:G8"/>
    <x:mergeCell ref="E9:G9"/>
    <x:mergeCell ref="P17:Q17"/>
    <x:mergeCell ref="S121:T121"/>
    <x:mergeCell ref="W121:Y121"/>
    <x:mergeCell ref="I117:K117"/>
    <x:mergeCell ref="N117:P117"/>
    <x:mergeCell ref="I119:J119"/>
    <x:mergeCell ref="L119:M119"/>
    <x:mergeCell ref="O119:P119"/>
    <x:mergeCell ref="H121:J121"/>
    <x:mergeCell ref="O121:Q121"/>
    <x:mergeCell ref="N128:P128"/>
    <x:mergeCell ref="Q127:R128"/>
    <x:mergeCell ref="S127:U128"/>
    <x:mergeCell ref="G123:I123"/>
    <x:mergeCell ref="J127:K127"/>
    <x:mergeCell ref="J128:K128"/>
    <x:mergeCell ref="L127:M128"/>
    <x:mergeCell ref="O136:Q136"/>
    <x:mergeCell ref="J142:K142"/>
    <x:mergeCell ref="I137:K137"/>
    <x:mergeCell ref="O137:Q137"/>
    <x:mergeCell ref="L137:N137"/>
    <x:mergeCell ref="V127:W128"/>
    <x:mergeCell ref="M131:N131"/>
    <x:mergeCell ref="L134:M134"/>
    <x:mergeCell ref="O134:P134"/>
    <x:mergeCell ref="N127:P127"/>
    <x:mergeCell ref="J146:K146"/>
    <x:mergeCell ref="L145:N145"/>
    <x:mergeCell ref="U137:W137"/>
    <x:mergeCell ref="H139:K139"/>
    <x:mergeCell ref="P145:R145"/>
    <x:mergeCell ref="S137:T137"/>
    <x:mergeCell ref="J143:K143"/>
    <x:mergeCell ref="L142:M142"/>
    <x:mergeCell ref="J145:K145"/>
    <x:mergeCell ref="G153:J154"/>
    <x:mergeCell ref="K153:N154"/>
    <x:mergeCell ref="O153:T154"/>
    <x:mergeCell ref="F149:G150"/>
    <x:mergeCell ref="H149:I150"/>
    <x:mergeCell ref="J149:J150"/>
    <x:mergeCell ref="K149:N149"/>
    <x:mergeCell ref="K150:N150"/>
    <x:mergeCell ref="O149:P150"/>
    <x:mergeCell ref="Q149:R150"/>
    <x:mergeCell ref="G155:J156"/>
    <x:mergeCell ref="K155:N156"/>
    <x:mergeCell ref="O155:T156"/>
    <x:mergeCell ref="D157:F158"/>
    <x:mergeCell ref="G157:J158"/>
    <x:mergeCell ref="K157:N158"/>
    <x:mergeCell ref="O157:T158"/>
    <x:mergeCell ref="O161:T162"/>
    <x:mergeCell ref="D159:F160"/>
    <x:mergeCell ref="G159:J160"/>
    <x:mergeCell ref="K159:N160"/>
    <x:mergeCell ref="O159:T160"/>
    <x:mergeCell ref="D153:F154"/>
    <x:mergeCell ref="D161:F162"/>
    <x:mergeCell ref="G161:J162"/>
    <x:mergeCell ref="K161:N162"/>
    <x:mergeCell ref="D155:F156"/>
    <x:mergeCell ref="D163:F164"/>
    <x:mergeCell ref="G163:J164"/>
    <x:mergeCell ref="K163:N164"/>
    <x:mergeCell ref="O163:T164"/>
    <x:mergeCell ref="D165:F166"/>
    <x:mergeCell ref="G165:J166"/>
    <x:mergeCell ref="K165:N166"/>
    <x:mergeCell ref="O165:T166"/>
    <x:mergeCell ref="D167:F168"/>
    <x:mergeCell ref="G167:J168"/>
    <x:mergeCell ref="K167:N168"/>
    <x:mergeCell ref="O167:T168"/>
    <x:mergeCell ref="D172:F173"/>
    <x:mergeCell ref="G172:J173"/>
    <x:mergeCell ref="K172:N173"/>
    <x:mergeCell ref="O172:T173"/>
    <x:mergeCell ref="O174:T175"/>
    <x:mergeCell ref="O178:T179"/>
    <x:mergeCell ref="D176:F177"/>
    <x:mergeCell ref="G176:J177"/>
    <x:mergeCell ref="K176:N177"/>
    <x:mergeCell ref="O176:T177"/>
    <x:mergeCell ref="D178:F179"/>
    <x:mergeCell ref="G178:J179"/>
    <x:mergeCell ref="K178:N179"/>
    <x:mergeCell ref="F181:G182"/>
    <x:mergeCell ref="H181:I182"/>
    <x:mergeCell ref="J181:M181"/>
    <x:mergeCell ref="J182:M182"/>
    <x:mergeCell ref="F186:G187"/>
    <x:mergeCell ref="D174:F175"/>
    <x:mergeCell ref="G174:J175"/>
    <x:mergeCell ref="K174:N175"/>
    <x:mergeCell ref="S186:T187"/>
    <x:mergeCell ref="W115:Y115"/>
    <x:mergeCell ref="Y181:AB182"/>
    <x:mergeCell ref="U186:X186"/>
    <x:mergeCell ref="P181:Q182"/>
    <x:mergeCell ref="R181:T182"/>
    <x:mergeCell ref="U181:V182"/>
    <x:mergeCell ref="W181:X182"/>
    <x:mergeCell ref="O186:P187"/>
    <x:mergeCell ref="Q186:R187"/>
    <x:mergeCell ref="P191:Q191"/>
    <x:mergeCell ref="H193:J193"/>
    <x:mergeCell ref="U187:X187"/>
    <x:mergeCell ref="K189:L189"/>
    <x:mergeCell ref="H191:J191"/>
    <x:mergeCell ref="L191:N191"/>
    <x:mergeCell ref="H186:I187"/>
    <x:mergeCell ref="J186:J187"/>
    <x:mergeCell ref="K186:N186"/>
    <x:mergeCell ref="K187:N187"/>
    <x:mergeCell ref="N202:Q202"/>
    <x:mergeCell ref="S202:V202"/>
    <x:mergeCell ref="P203:T203"/>
    <x:mergeCell ref="H202:I202"/>
    <x:mergeCell ref="K196:N196"/>
    <x:mergeCell ref="H192:J192"/>
    <x:mergeCell ref="K202:L203"/>
    <x:mergeCell ref="M202:M203"/>
    <x:mergeCell ref="W195:X196"/>
    <x:mergeCell ref="F195:G196"/>
    <x:mergeCell ref="H195:I196"/>
    <x:mergeCell ref="P195:Q196"/>
    <x:mergeCell ref="J195:K195"/>
    <x:mergeCell ref="L195:O195"/>
    <x:mergeCell ref="R195:T196"/>
    <x:mergeCell ref="U195:V196"/>
    <x:mergeCell ref="L219:M219"/>
    <x:mergeCell ref="R219:T219"/>
    <x:mergeCell ref="I221:J221"/>
    <x:mergeCell ref="Q218:R218"/>
    <x:mergeCell ref="H203:I203"/>
    <x:mergeCell ref="E207:F208"/>
    <x:mergeCell ref="G207:G208"/>
    <x:mergeCell ref="H207:K208"/>
    <x:mergeCell ref="G202:G203"/>
    <x:mergeCell ref="E202:F203"/>
    <x:mergeCell ref="M214:N214"/>
    <x:mergeCell ref="E205:F206"/>
    <x:mergeCell ref="G205:G206"/>
    <x:mergeCell ref="H205:L205"/>
    <x:mergeCell ref="N205:R205"/>
    <x:mergeCell ref="K206:O206"/>
    <x:mergeCell ref="N217:O217"/>
    <x:mergeCell ref="I218:J218"/>
    <x:mergeCell ref="H242:I242"/>
    <x:mergeCell ref="N235:O235"/>
    <x:mergeCell ref="O237:P237"/>
    <x:mergeCell ref="P239:P240"/>
    <x:mergeCell ref="N242:O243"/>
    <x:mergeCell ref="L243:M243"/>
    <x:mergeCell ref="I220:J220"/>
    <x:mergeCell ref="G219:H219"/>
    <x:mergeCell ref="F226:F227"/>
    <x:mergeCell ref="G226:G227"/>
    <x:mergeCell ref="J226:J227"/>
    <x:mergeCell ref="H226:I226"/>
    <x:mergeCell ref="K226:L227"/>
    <x:mergeCell ref="M232:N232"/>
    <x:mergeCell ref="H227:I227"/>
    <x:mergeCell ref="F239:F240"/>
    <x:mergeCell ref="G239:G240"/>
    <x:mergeCell ref="H239:I239"/>
    <x:mergeCell ref="J239:J240"/>
    <x:mergeCell ref="H243:I243"/>
    <x:mergeCell ref="J242:K243"/>
    <x:mergeCell ref="N247:N248"/>
    <x:mergeCell ref="O247:O248"/>
    <x:mergeCell ref="M247:M248"/>
    <x:mergeCell ref="R247:R248"/>
    <x:mergeCell ref="G236:H236"/>
    <x:mergeCell ref="L236:M236"/>
    <x:mergeCell ref="H240:I240"/>
    <x:mergeCell ref="N239:O240"/>
    <x:mergeCell ref="K239:L240"/>
    <x:mergeCell ref="L242:M242"/>
    <x:mergeCell ref="F250:F251"/>
    <x:mergeCell ref="G250:G251"/>
    <x:mergeCell ref="H250:K250"/>
    <x:mergeCell ref="H251:I251"/>
    <x:mergeCell ref="J251:K251"/>
    <x:mergeCell ref="R236:T236"/>
    <x:mergeCell ref="Q239:S240"/>
    <x:mergeCell ref="P242:Q243"/>
    <x:mergeCell ref="K247:L247"/>
    <x:mergeCell ref="P248:Q248"/>
    <x:mergeCell ref="X291:Y291"/>
    <x:mergeCell ref="L270:M270"/>
    <x:mergeCell ref="U291:V291"/>
    <x:mergeCell ref="M250:M251"/>
    <x:mergeCell ref="P250:Q250"/>
    <x:mergeCell ref="J247:J248"/>
    <x:mergeCell ref="R291:S291"/>
    <x:mergeCell ref="I283:K283"/>
    <x:mergeCell ref="N283:P283"/>
    <x:mergeCell ref="V285:W285"/>
    <x:mergeCell ref="AD278:AE278"/>
    <x:mergeCell ref="F281:H281"/>
    <x:mergeCell ref="Q255:S255"/>
    <x:mergeCell ref="Q257:S257"/>
    <x:mergeCell ref="O261:Q261"/>
    <x:mergeCell ref="I263:J263"/>
    <x:mergeCell ref="O267:P267"/>
    <x:mergeCell ref="O276:P276"/>
    <x:mergeCell ref="I281:K281"/>
    <x:mergeCell ref="O257:P257"/>
    <x:mergeCell ref="A272:B272"/>
    <x:mergeCell ref="F289:G289"/>
    <x:mergeCell ref="P251:Q251"/>
    <x:mergeCell ref="R250:R251"/>
    <x:mergeCell ref="H253:K253"/>
    <x:mergeCell ref="O253:Q253"/>
    <x:mergeCell ref="L250:L251"/>
    <x:mergeCell ref="N250:N251"/>
    <x:mergeCell ref="Q279:R279"/>
    <x:mergeCell ref="F283:H283"/>
    <x:mergeCell ref="N287:O287"/>
    <x:mergeCell ref="J288:K288"/>
    <x:mergeCell ref="R296:S296"/>
    <x:mergeCell ref="T296:U296"/>
    <x:mergeCell ref="J302:L302"/>
    <x:mergeCell ref="N301:O302"/>
    <x:mergeCell ref="P301:Q301"/>
    <x:mergeCell ref="P302:Q302"/>
    <x:mergeCell ref="AA298:AB298"/>
    <x:mergeCell ref="J294:M294"/>
    <x:mergeCell ref="P294:Q294"/>
    <x:mergeCell ref="R294:T294"/>
    <x:mergeCell ref="X303:Y303"/>
    <x:mergeCell ref="I301:J301"/>
    <x:mergeCell ref="L301:M301"/>
    <x:mergeCell ref="U301:V301"/>
    <x:mergeCell ref="X296:Y296"/>
    <x:mergeCell ref="X298:Y298"/>
    <x:mergeCell ref="X299:Y299"/>
    <x:mergeCell ref="T292:U292"/>
    <x:mergeCell ref="W292:X292"/>
    <x:mergeCell ref="C319:D319"/>
    <x:mergeCell ref="X302:Y302"/>
    <x:mergeCell ref="I296:J296"/>
    <x:mergeCell ref="I297:J297"/>
    <x:mergeCell ref="L296:M296"/>
    <x:mergeCell ref="L297:M297"/>
    <x:mergeCell ref="K296:K297"/>
    <x:mergeCell ref="T335:U335"/>
    <x:mergeCell ref="X335:Z335"/>
    <x:mergeCell ref="I337:K337"/>
    <x:mergeCell ref="AA303:AB303"/>
    <x:mergeCell ref="X304:Y304"/>
    <x:mergeCell ref="N339:O340"/>
    <x:mergeCell ref="K308:L308"/>
    <x:mergeCell ref="R317:S317"/>
    <x:mergeCell ref="R323:S323"/>
    <x:mergeCell ref="I335:K335"/>
    <x:mergeCell ref="O335:Q335"/>
    <x:mergeCell ref="J347:L347"/>
    <x:mergeCell ref="M347:N347"/>
    <x:mergeCell ref="P347:Q347"/>
    <x:mergeCell ref="P339:Q340"/>
    <x:mergeCell ref="H339:H340"/>
    <x:mergeCell ref="G339:G340"/>
    <x:mergeCell ref="I342:K342"/>
    <x:mergeCell ref="J339:K340"/>
    <x:mergeCell ref="L339:M339"/>
    <x:mergeCell ref="L340:M340"/>
    <x:mergeCell ref="O361:Q361"/>
    <x:mergeCell ref="S361:U361"/>
    <x:mergeCell ref="W361:X361"/>
    <x:mergeCell ref="R347:S347"/>
    <x:mergeCell ref="U347:W347"/>
    <x:mergeCell ref="M346:N346"/>
    <x:mergeCell ref="Q352:R353"/>
    <x:mergeCell ref="J378:K378"/>
    <x:mergeCell ref="O377:Q377"/>
    <x:mergeCell ref="O378:P378"/>
    <x:mergeCell ref="N371:P371"/>
    <x:mergeCell ref="J373:L373"/>
    <x:mergeCell ref="N352:N353"/>
    <x:mergeCell ref="O352:O353"/>
    <x:mergeCell ref="J352:K353"/>
    <x:mergeCell ref="K361:M361"/>
    <x:mergeCell ref="J382:K382"/>
    <x:mergeCell ref="B32:E32"/>
    <x:mergeCell ref="F32:H32"/>
    <x:mergeCell ref="K363:M363"/>
    <x:mergeCell ref="J371:L371"/>
    <x:mergeCell ref="I355:K355"/>
    <x:mergeCell ref="I58:J58"/>
    <x:mergeCell ref="H352:H353"/>
    <x:mergeCell ref="G352:G353"/>
    <x:mergeCell ref="I350:K350"/>
    <x:mergeCell ref="N381:O382"/>
    <x:mergeCell ref="E10:G10"/>
    <x:mergeCell ref="J417:K417"/>
    <x:mergeCell ref="L416:M416"/>
    <x:mergeCell ref="N416:P417"/>
    <x:mergeCell ref="E11:G11"/>
    <x:mergeCell ref="E12:G12"/>
    <x:mergeCell ref="O379:P379"/>
    <x:mergeCell ref="H381:H382"/>
    <x:mergeCell ref="I381:I382"/>
    <x:mergeCell ref="P381:R382"/>
    <x:mergeCell ref="J384:L384"/>
    <x:mergeCell ref="J381:M381"/>
    <x:mergeCell ref="F407:G407"/>
    <x:mergeCell ref="F396:H396"/>
    <x:mergeCell ref="L382:M382"/>
    <x:mergeCell ref="K388:L388"/>
    <x:mergeCell ref="N388:O388"/>
    <x:mergeCell ref="J390:K390"/>
    <x:mergeCell ref="M390:N390"/>
    <x:mergeCell ref="H405:I405"/>
    <x:mergeCell ref="B406:C406"/>
    <x:mergeCell ref="J416:K416"/>
    <x:mergeCell ref="T390:V390"/>
    <x:mergeCell ref="J392:L392"/>
    <x:mergeCell ref="O392:P392"/>
    <x:mergeCell ref="Q392:S392"/>
    <x:mergeCell ref="P390:Q390"/>
    <x:mergeCell ref="R390:S390"/>
    <x:mergeCell ref="K403:L403"/>
    <x:mergeCell ref="K424:M424"/>
    <x:mergeCell ref="N424:O424"/>
    <x:mergeCell ref="K419:M419"/>
    <x:mergeCell ref="B403:C403"/>
    <x:mergeCell ref="N419:O419"/>
    <x:mergeCell ref="P419:Q419"/>
    <x:mergeCell ref="J412:K412"/>
    <x:mergeCell ref="M412:N412"/>
    <x:mergeCell ref="P412:Q412"/>
    <x:mergeCell ref="J414:L414"/>
    <x:mergeCell ref="J443:L443"/>
    <x:mergeCell ref="J447:K447"/>
    <x:mergeCell ref="J427:L427"/>
    <x:mergeCell ref="K433:M433"/>
    <x:mergeCell ref="Q416:R417"/>
    <x:mergeCell ref="O433:P433"/>
    <x:mergeCell ref="R433:T433"/>
    <x:mergeCell ref="R419:S419"/>
    <x:mergeCell ref="T419:V419"/>
    <x:mergeCell ref="J422:L422"/>
    <x:mergeCell ref="V433:W433"/>
    <x:mergeCell ref="K435:M435"/>
    <x:mergeCell ref="J439:K439"/>
    <x:mergeCell ref="M439:N439"/>
    <x:mergeCell ref="J441:L441"/>
    <x:mergeCell ref="N441:P441"/>
    <x:mergeCell ref="J450:M450"/>
    <x:mergeCell ref="J451:K451"/>
    <x:mergeCell ref="L451:M451"/>
    <x:mergeCell ref="P459:Q459"/>
    <x:mergeCell ref="J453:M453"/>
    <x:mergeCell ref="J457:K457"/>
    <x:mergeCell ref="L457:M457"/>
    <x:mergeCell ref="O457:P457"/>
    <x:mergeCell ref="J461:L461"/>
    <x:mergeCell ref="B477:C477"/>
    <x:mergeCell ref="N482:O482"/>
    <x:mergeCell ref="J459:K459"/>
    <x:mergeCell ref="L459:M459"/>
    <x:mergeCell ref="N459:O459"/>
    <x:mergeCell ref="B480:C480"/>
    <x:mergeCell ref="F481:G481"/>
    <x:mergeCell ref="N468:O468"/>
    <x:mergeCell ref="R495:S495"/>
    <x:mergeCell ref="T469:U469"/>
    <x:mergeCell ref="Y473:Z473"/>
    <x:mergeCell ref="L481:M481"/>
    <x:mergeCell ref="J476:K476"/>
    <x:mergeCell ref="J478:K478"/>
    <x:mergeCell ref="Z476:AA476"/>
    <x:mergeCell ref="Q473:R473"/>
    <x:mergeCell ref="J506:L506"/>
    <x:mergeCell ref="S486:T486"/>
    <x:mergeCell ref="J488:L488"/>
    <x:mergeCell ref="J490:L490"/>
    <x:mergeCell ref="J491:L491"/>
    <x:mergeCell ref="J486:L486"/>
    <x:mergeCell ref="O486:Q486"/>
    <x:mergeCell ref="J493:L493"/>
    <x:mergeCell ref="J495:L495"/>
    <x:mergeCell ref="O495:P495"/>
    <x:mergeCell ref="V517:X517"/>
    <x:mergeCell ref="Z517:AA517"/>
    <x:mergeCell ref="AC517:AD517"/>
    <x:mergeCell ref="J497:L497"/>
    <x:mergeCell ref="J499:L499"/>
    <x:mergeCell ref="J500:L500"/>
    <x:mergeCell ref="J501:L501"/>
    <x:mergeCell ref="K503:M503"/>
    <x:mergeCell ref="P503:R503"/>
    <x:mergeCell ref="T503:U503"/>
    <x:mergeCell ref="O532:P532"/>
    <x:mergeCell ref="Q532:R532"/>
    <x:mergeCell ref="K508:M508"/>
    <x:mergeCell ref="J511:L511"/>
    <x:mergeCell ref="J517:L517"/>
    <x:mergeCell ref="N517:P517"/>
    <x:mergeCell ref="R517:T517"/>
    <x:mergeCell ref="J519:L519"/>
    <x:mergeCell ref="J525:L525"/>
    <x:mergeCell ref="N525:P525"/>
    <x:mergeCell ref="R525:T525"/>
    <x:mergeCell ref="J527:L527"/>
    <x:mergeCell ref="J531:K531"/>
    <x:mergeCell ref="O531:R531"/>
    <x:mergeCell ref="K552:L552"/>
    <x:mergeCell ref="U552:W552"/>
    <x:mergeCell ref="J534:M534"/>
    <x:mergeCell ref="K538:L538"/>
    <x:mergeCell ref="N538:O538"/>
    <x:mergeCell ref="J540:K540"/>
    <x:mergeCell ref="L540:M540"/>
    <x:mergeCell ref="N539:O539"/>
    <x:mergeCell ref="N540:O540"/>
    <x:mergeCell ref="J542:L542"/>
    <x:mergeCell ref="S542:T542"/>
    <x:mergeCell ref="O542:P542"/>
    <x:mergeCell ref="K548:L548"/>
    <x:mergeCell ref="U548:W548"/>
    <x:mergeCell ref="K549:L549"/>
    <x:mergeCell ref="U549:W549"/>
    <x:mergeCell ref="K553:L553"/>
    <x:mergeCell ref="U553:W553"/>
    <x:mergeCell ref="E571:F572"/>
    <x:mergeCell ref="G571:G572"/>
    <x:mergeCell ref="H571:J571"/>
    <x:mergeCell ref="N571:O572"/>
    <x:mergeCell ref="P571:P572"/>
    <x:mergeCell ref="Q571:R572"/>
    <x:mergeCell ref="S571:T572"/>
    <x:mergeCell ref="U571:V572"/>
    <x:mergeCell ref="Y589:AA589"/>
    <x:mergeCell ref="K585:L585"/>
    <x:mergeCell ref="N585:O585"/>
    <x:mergeCell ref="P588:Q588"/>
    <x:mergeCell ref="P589:Q589"/>
    <x:mergeCell ref="B574:C574"/>
    <x:mergeCell ref="H578:I578"/>
    <x:mergeCell ref="H580:I580"/>
    <x:mergeCell ref="J580:M580"/>
    <x:mergeCell ref="H582:K582"/>
    <x:mergeCell ref="P590:Q590"/>
    <x:mergeCell ref="L596:M596"/>
    <x:mergeCell ref="N596:O596"/>
    <x:mergeCell ref="P596:Q596"/>
    <x:mergeCell ref="O580:R580"/>
    <x:mergeCell ref="R589:S589"/>
    <x:mergeCell ref="H584:K584"/>
    <x:mergeCell ref="H587:J587"/>
    <x:mergeCell ref="G589:J589"/>
    <x:mergeCell ref="X599:Y599"/>
    <x:mergeCell ref="T599:U599"/>
    <x:mergeCell ref="Q600:R600"/>
    <x:mergeCell ref="S600:U600"/>
    <x:mergeCell ref="R596:T596"/>
    <x:mergeCell ref="I598:K598"/>
    <x:mergeCell ref="T598:V598"/>
    <x:mergeCell ref="I600:K600"/>
    <x:mergeCell ref="O600:P600"/>
    <x:mergeCell ref="I596:K596"/>
    <x:mergeCell ref="L603:M604"/>
    <x:mergeCell ref="N603:P604"/>
    <x:mergeCell ref="I606:K606"/>
    <x:mergeCell ref="L606:O606"/>
    <x:mergeCell ref="V600:W600"/>
    <x:mergeCell ref="X600:Z600"/>
    <x:mergeCell ref="I603:K603"/>
    <x:mergeCell ref="I604:K604"/>
    <x:mergeCell ref="S606:U606"/>
    <x:mergeCell ref="M613:O613"/>
    <x:mergeCell ref="P613:Q613"/>
    <x:mergeCell ref="R613:S613"/>
    <x:mergeCell ref="K615:M615"/>
    <x:mergeCell ref="L617:N617"/>
    <x:mergeCell ref="O617:P617"/>
    <x:mergeCell ref="T617:V617"/>
    <x:mergeCell ref="X630:Y630"/>
    <x:mergeCell ref="M624:O624"/>
    <x:mergeCell ref="P624:Q624"/>
    <x:mergeCell ref="R624:S624"/>
    <x:mergeCell ref="K626:M626"/>
    <x:mergeCell ref="P608:Q608"/>
    <x:mergeCell ref="S608:T608"/>
    <x:mergeCell ref="I631:K631"/>
    <x:mergeCell ref="O631:P631"/>
    <x:mergeCell ref="Q631:R631"/>
    <x:mergeCell ref="I608:K608"/>
    <x:mergeCell ref="L608:M608"/>
    <x:mergeCell ref="T630:U630"/>
    <x:mergeCell ref="I629:K629"/>
    <x:mergeCell ref="T629:V629"/>
    <x:mergeCell ref="B641:C641"/>
    <x:mergeCell ref="H645:J645"/>
    <x:mergeCell ref="K645:L645"/>
    <x:mergeCell ref="M645:N645"/>
    <x:mergeCell ref="B620:C620"/>
    <x:mergeCell ref="V631:W631"/>
    <x:mergeCell ref="I634:K634"/>
    <x:mergeCell ref="L634:M635"/>
    <x:mergeCell ref="N634:P635"/>
    <x:mergeCell ref="I635:K635"/>
    <x:mergeCell ref="I637:K637"/>
    <x:mergeCell ref="L637:O637"/>
    <x:mergeCell ref="Q654:S655"/>
    <x:mergeCell ref="J647:K647"/>
    <x:mergeCell ref="H649:J649"/>
    <x:mergeCell ref="K649:L649"/>
    <x:mergeCell ref="M649:N649"/>
    <x:mergeCell ref="P649:Q649"/>
    <x:mergeCell ref="H651:J651"/>
    <x:mergeCell ref="I639:K639"/>
    <x:mergeCell ref="I678:K678"/>
    <x:mergeCell ref="L678:M679"/>
    <x:mergeCell ref="N678:P679"/>
    <x:mergeCell ref="I679:K679"/>
    <x:mergeCell ref="P667:Q667"/>
    <x:mergeCell ref="Q670:S671"/>
    <x:mergeCell ref="S667:T667"/>
    <x:mergeCell ref="I667:K667"/>
    <x:mergeCell ref="L667:M667"/>
    <x:mergeCell ref="I673:K673"/>
    <x:mergeCell ref="H654:I655"/>
    <x:mergeCell ref="I657:K657"/>
    <x:mergeCell ref="T657:V657"/>
    <x:mergeCell ref="J654:K654"/>
    <x:mergeCell ref="M654:N655"/>
    <x:mergeCell ref="O654:P655"/>
    <x:mergeCell ref="I659:K659"/>
    <x:mergeCell ref="O659:P659"/>
    <x:mergeCell ref="Q659:R659"/>
    <x:mergeCell ref="S659:U659"/>
    <x:mergeCell ref="V659:W659"/>
    <x:mergeCell ref="X659:Z659"/>
    <x:mergeCell ref="L639:M639"/>
    <x:mergeCell ref="P639:Q639"/>
    <x:mergeCell ref="S637:U637"/>
    <x:mergeCell ref="S631:U631"/>
    <x:mergeCell ref="T658:U658"/>
    <x:mergeCell ref="X658:Y658"/>
    <x:mergeCell ref="T654:U655"/>
    <x:mergeCell ref="X631:Z631"/>
    <x:mergeCell ref="S639:T639"/>
    <x:mergeCell ref="I665:K665"/>
    <x:mergeCell ref="L665:O665"/>
    <x:mergeCell ref="S665:U665"/>
    <x:mergeCell ref="I662:K662"/>
    <x:mergeCell ref="L662:M663"/>
    <x:mergeCell ref="N662:P663"/>
    <x:mergeCell ref="I663:K663"/>
    <x:mergeCell ref="T673:V673"/>
    <x:mergeCell ref="T670:V671"/>
    <x:mergeCell ref="H670:I671"/>
    <x:mergeCell ref="J670:K670"/>
    <x:mergeCell ref="M670:N671"/>
    <x:mergeCell ref="O670:P671"/>
    <x:mergeCell ref="T674:U674"/>
    <x:mergeCell ref="X674:Y674"/>
    <x:mergeCell ref="I675:K675"/>
    <x:mergeCell ref="O675:P675"/>
    <x:mergeCell ref="Q675:R675"/>
    <x:mergeCell ref="S675:U675"/>
    <x:mergeCell ref="V675:W675"/>
    <x:mergeCell ref="X675:Z675"/>
    <x:mergeCell ref="I681:K681"/>
    <x:mergeCell ref="L681:O681"/>
    <x:mergeCell ref="S681:U681"/>
    <x:mergeCell ref="I683:K683"/>
    <x:mergeCell ref="L683:M683"/>
    <x:mergeCell ref="P683:Q683"/>
    <x:mergeCell ref="S683:T683"/>
    <x:mergeCell ref="I693:K693"/>
    <x:mergeCell ref="T693:V693"/>
    <x:mergeCell ref="T694:U694"/>
    <x:mergeCell ref="X694:Y694"/>
    <x:mergeCell ref="T690:V691"/>
    <x:mergeCell ref="L685:M685"/>
    <x:mergeCell ref="O685:P685"/>
    <x:mergeCell ref="S685:T685"/>
    <x:mergeCell ref="N687:P687"/>
    <x:mergeCell ref="Q687:R687"/>
    <x:mergeCell ref="W687:Y687"/>
    <x:mergeCell ref="H690:I691"/>
    <x:mergeCell ref="J690:K690"/>
    <x:mergeCell ref="M690:N691"/>
    <x:mergeCell ref="O690:P691"/>
    <x:mergeCell ref="Q690:S691"/>
    <x:mergeCell ref="S687:U687"/>
    <x:mergeCell ref="V695:W695"/>
    <x:mergeCell ref="X695:Z695"/>
    <x:mergeCell ref="I698:K698"/>
    <x:mergeCell ref="L698:M699"/>
    <x:mergeCell ref="N698:P699"/>
    <x:mergeCell ref="I699:K699"/>
    <x:mergeCell ref="I695:K695"/>
    <x:mergeCell ref="O695:P695"/>
    <x:mergeCell ref="Q695:R695"/>
    <x:mergeCell ref="S695:U695"/>
    <x:mergeCell ref="T710:U710"/>
    <x:mergeCell ref="X710:Y710"/>
    <x:mergeCell ref="I701:K701"/>
    <x:mergeCell ref="L701:O701"/>
    <x:mergeCell ref="S701:U701"/>
    <x:mergeCell ref="I703:K703"/>
    <x:mergeCell ref="L703:M703"/>
    <x:mergeCell ref="P703:Q703"/>
    <x:mergeCell ref="S703:T703"/>
    <x:mergeCell ref="H706:I707"/>
    <x:mergeCell ref="M706:N707"/>
    <x:mergeCell ref="O706:P707"/>
    <x:mergeCell ref="Q706:S707"/>
    <x:mergeCell ref="T706:V707"/>
    <x:mergeCell ref="I709:K709"/>
    <x:mergeCell ref="T709:V709"/>
    <x:mergeCell ref="J706:K706"/>
    <x:mergeCell ref="X711:Z711"/>
    <x:mergeCell ref="I714:K714"/>
    <x:mergeCell ref="L714:M715"/>
    <x:mergeCell ref="N714:P715"/>
    <x:mergeCell ref="I715:K715"/>
    <x:mergeCell ref="I711:K711"/>
    <x:mergeCell ref="O711:P711"/>
    <x:mergeCell ref="Q711:R711"/>
    <x:mergeCell ref="S711:U711"/>
    <x:mergeCell ref="I717:K717"/>
    <x:mergeCell ref="L717:O717"/>
    <x:mergeCell ref="S717:U717"/>
    <x:mergeCell ref="I719:K719"/>
    <x:mergeCell ref="L719:M719"/>
    <x:mergeCell ref="P719:Q719"/>
    <x:mergeCell ref="S719:T719"/>
    <x:mergeCell ref="X730:Y730"/>
    <x:mergeCell ref="T726:V727"/>
    <x:mergeCell ref="S721:T721"/>
    <x:mergeCell ref="N723:P723"/>
    <x:mergeCell ref="Q723:R723"/>
    <x:mergeCell ref="S723:U723"/>
    <x:mergeCell ref="W723:Y723"/>
    <x:mergeCell ref="H726:I727"/>
    <x:mergeCell ref="J726:K726"/>
    <x:mergeCell ref="M726:N727"/>
    <x:mergeCell ref="O726:P727"/>
    <x:mergeCell ref="Q726:S727"/>
    <x:mergeCell ref="V731:W731"/>
    <x:mergeCell ref="I729:K729"/>
    <x:mergeCell ref="T729:V729"/>
    <x:mergeCell ref="T730:U730"/>
    <x:mergeCell ref="X731:Z731"/>
    <x:mergeCell ref="I734:K734"/>
    <x:mergeCell ref="L734:M735"/>
    <x:mergeCell ref="N734:P735"/>
    <x:mergeCell ref="I735:K735"/>
    <x:mergeCell ref="I731:K731"/>
    <x:mergeCell ref="O731:P731"/>
    <x:mergeCell ref="Q731:R731"/>
    <x:mergeCell ref="S731:U731"/>
    <x:mergeCell ref="I737:K737"/>
    <x:mergeCell ref="L737:O737"/>
    <x:mergeCell ref="S737:U737"/>
    <x:mergeCell ref="I739:K739"/>
    <x:mergeCell ref="L739:M739"/>
    <x:mergeCell ref="P739:Q739"/>
    <x:mergeCell ref="S739:T739"/>
    <x:mergeCell ref="V747:W747"/>
    <x:mergeCell ref="X747:Z747"/>
    <x:mergeCell ref="Q742:S743"/>
    <x:mergeCell ref="T742:V743"/>
    <x:mergeCell ref="T746:U746"/>
    <x:mergeCell ref="X746:Y746"/>
    <x:mergeCell ref="I745:K745"/>
    <x:mergeCell ref="T745:V745"/>
    <x:mergeCell ref="H742:I743"/>
    <x:mergeCell ref="J742:K742"/>
    <x:mergeCell ref="M742:N743"/>
    <x:mergeCell ref="O742:P743"/>
    <x:mergeCell ref="S755:T755"/>
    <x:mergeCell ref="I747:K747"/>
    <x:mergeCell ref="O747:P747"/>
    <x:mergeCell ref="Q747:R747"/>
    <x:mergeCell ref="S747:U747"/>
    <x:mergeCell ref="I750:K750"/>
    <x:mergeCell ref="L750:M751"/>
    <x:mergeCell ref="N750:P751"/>
    <x:mergeCell ref="I751:K751"/>
    <x:mergeCell ref="M764:N764"/>
    <x:mergeCell ref="O764:P764"/>
    <x:mergeCell ref="R764:S764"/>
    <x:mergeCell ref="P765:R765"/>
    <x:mergeCell ref="I753:K753"/>
    <x:mergeCell ref="L753:O753"/>
    <x:mergeCell ref="S753:U753"/>
    <x:mergeCell ref="I755:K755"/>
    <x:mergeCell ref="L755:M755"/>
    <x:mergeCell ref="P755:Q755"/>
    <x:mergeCell ref="J760:U760"/>
    <x:mergeCell ref="P762:R762"/>
    <x:mergeCell ref="M763:N763"/>
    <x:mergeCell ref="O763:P763"/>
    <x:mergeCell ref="R763:S763"/>
    <x:mergeCell ref="A757:AE758"/>
    <x:mergeCell ref="M766:N766"/>
    <x:mergeCell ref="O766:P766"/>
    <x:mergeCell ref="R766:S766"/>
    <x:mergeCell ref="M767:N767"/>
    <x:mergeCell ref="O767:P767"/>
    <x:mergeCell ref="R767:S767"/>
    <x:mergeCell ref="P768:R768"/>
    <x:mergeCell ref="M769:N769"/>
    <x:mergeCell ref="O769:P769"/>
    <x:mergeCell ref="R769:S769"/>
    <x:mergeCell ref="H774:I774"/>
    <x:mergeCell ref="K774:L774"/>
    <x:mergeCell ref="P774:Q774"/>
    <x:mergeCell ref="S774:T774"/>
    <x:mergeCell ref="M770:N770"/>
    <x:mergeCell ref="O770:P770"/>
    <x:mergeCell ref="R770:S770"/>
    <x:mergeCell ref="K781:L781"/>
    <x:mergeCell ref="S778:T778"/>
    <x:mergeCell ref="U778:V778"/>
    <x:mergeCell ref="F781:G781"/>
    <x:mergeCell ref="P781:Q781"/>
    <x:mergeCell ref="H781:I781"/>
    <x:mergeCell ref="P782:Q782"/>
    <x:mergeCell ref="R781:S781"/>
    <x:mergeCell ref="R782:S782"/>
    <x:mergeCell ref="V784:W784"/>
    <x:mergeCell ref="X784:Y784"/>
    <x:mergeCell ref="F782:G782"/>
    <x:mergeCell ref="H782:I782"/>
    <x:mergeCell ref="K782:L782"/>
    <x:mergeCell ref="N781:O781"/>
    <x:mergeCell ref="N782:O782"/>
    <x:mergeCell ref="AA774:AB774"/>
    <x:mergeCell ref="U774:V774"/>
    <x:mergeCell ref="H778:I778"/>
    <x:mergeCell ref="K778:L778"/>
    <x:mergeCell ref="P778:Q778"/>
    <x:mergeCell ref="X778:Y778"/>
    <x:mergeCell ref="X774:Y774"/>
    <x:mergeCell ref="AA778:AB778"/>
    <x:mergeCell ref="Z784:AA784"/>
    <x:mergeCell ref="L786:M786"/>
    <x:mergeCell ref="N786:O786"/>
    <x:mergeCell ref="P786:Q786"/>
    <x:mergeCell ref="N784:O784"/>
    <x:mergeCell ref="P784:Q784"/>
    <x:mergeCell ref="R784:S784"/>
    <x:mergeCell ref="T784:U784"/>
    <x:mergeCell ref="I824:K824"/>
    <x:mergeCell ref="L824:M825"/>
    <x:mergeCell ref="N824:P825"/>
    <x:mergeCell ref="I825:K825"/>
    <x:mergeCell ref="H800:I800"/>
    <x:mergeCell ref="K800:L800"/>
    <x:mergeCell ref="N800:O800"/>
    <x:mergeCell ref="N801:O801"/>
    <x:mergeCell ref="I821:K821"/>
    <x:mergeCell ref="O821:P821"/>
    <x:mergeCell ref="R793:U793"/>
    <x:mergeCell ref="H795:I795"/>
    <x:mergeCell ref="K798:L798"/>
    <x:mergeCell ref="L787:M787"/>
    <x:mergeCell ref="N787:O787"/>
    <x:mergeCell ref="P787:Q787"/>
    <x:mergeCell ref="H793:I793"/>
    <x:mergeCell ref="K793:M793"/>
    <x:mergeCell ref="P793:Q793"/>
    <x:mergeCell ref="Q821:R821"/>
    <x:mergeCell ref="S821:U821"/>
    <x:mergeCell ref="V821:W821"/>
    <x:mergeCell ref="X821:Z821"/>
    <x:mergeCell ref="Y810:AA810"/>
    <x:mergeCell ref="P809:Q809"/>
    <x:mergeCell ref="R817:T817"/>
    <x:mergeCell ref="I819:K819"/>
    <x:mergeCell ref="T819:V819"/>
    <x:mergeCell ref="X820:Y820"/>
    <x:mergeCell ref="T820:U820"/>
    <x:mergeCell ref="G810:J810"/>
    <x:mergeCell ref="R810:S810"/>
    <x:mergeCell ref="P811:Q811"/>
    <x:mergeCell ref="H808:J808"/>
    <x:mergeCell ref="L817:M817"/>
    <x:mergeCell ref="N817:O817"/>
    <x:mergeCell ref="P817:Q817"/>
    <x:mergeCell ref="P810:Q810"/>
    <x:mergeCell ref="H802:I802"/>
    <x:mergeCell ref="H805:K805"/>
    <x:mergeCell ref="K806:L806"/>
    <x:mergeCell ref="N806:O806"/>
    <x:mergeCell ref="I817:K817"/>
    <x:mergeCell ref="I827:K827"/>
    <x:mergeCell ref="L827:O827"/>
    <x:mergeCell ref="S827:U827"/>
    <x:mergeCell ref="I829:K829"/>
    <x:mergeCell ref="L829:M829"/>
    <x:mergeCell ref="P829:Q829"/>
    <x:mergeCell ref="S829:T829"/>
    <x:mergeCell ref="T833:V833"/>
    <x:mergeCell ref="K835:M835"/>
    <x:mergeCell ref="N835:O835"/>
    <x:mergeCell ref="P835:R835"/>
    <x:mergeCell ref="K833:M833"/>
    <x:mergeCell ref="N833:O833"/>
    <x:mergeCell ref="P833:Q833"/>
    <x:mergeCell ref="R833:S833"/>
    <x:mergeCell ref="L867:O867"/>
    <x:mergeCell ref="H848:J848"/>
    <x:mergeCell ref="P849:Q849"/>
    <x:mergeCell ref="G850:J850"/>
    <x:mergeCell ref="P850:Q850"/>
    <x:mergeCell ref="Z873:AA873"/>
    <x:mergeCell ref="J873:M873"/>
    <x:mergeCell ref="I857:K857"/>
    <x:mergeCell ref="L857:M857"/>
    <x:mergeCell ref="N857:O857"/>
    <x:mergeCell ref="R839:U839"/>
    <x:mergeCell ref="H839:I839"/>
    <x:mergeCell ref="K839:M839"/>
    <x:mergeCell ref="P839:Q839"/>
    <x:mergeCell ref="K846:L846"/>
    <x:mergeCell ref="N846:O846"/>
    <x:mergeCell ref="N842:O842"/>
    <x:mergeCell ref="H843:I843"/>
    <x:mergeCell ref="H845:K845"/>
    <x:mergeCell ref="P857:Q857"/>
    <x:mergeCell ref="I859:K859"/>
    <x:mergeCell ref="H841:I841"/>
    <x:mergeCell ref="R850:S850"/>
    <x:mergeCell ref="Y850:AA850"/>
    <x:mergeCell ref="R857:T857"/>
    <x:mergeCell ref="V861:W861"/>
    <x:mergeCell ref="X861:Z861"/>
    <x:mergeCell ref="Q861:R861"/>
    <x:mergeCell ref="S861:U861"/>
    <x:mergeCell ref="P851:Q851"/>
    <x:mergeCell ref="T859:V859"/>
    <x:mergeCell ref="T860:U860"/>
    <x:mergeCell ref="I864:K864"/>
    <x:mergeCell ref="L864:M865"/>
    <x:mergeCell ref="N864:P865"/>
    <x:mergeCell ref="I865:K865"/>
    <x:mergeCell ref="I861:K861"/>
    <x:mergeCell ref="O861:P861"/>
    <x:mergeCell ref="P875:Q875"/>
    <x:mergeCell ref="R875:S875"/>
    <x:mergeCell ref="S867:U867"/>
    <x:mergeCell ref="I869:K869"/>
    <x:mergeCell ref="L869:M869"/>
    <x:mergeCell ref="P869:Q869"/>
    <x:mergeCell ref="S869:T869"/>
    <x:mergeCell ref="N873:O873"/>
    <x:mergeCell ref="P873:Q873"/>
    <x:mergeCell ref="I867:K867"/>
    <x:mergeCell ref="I888:K888"/>
    <x:mergeCell ref="L888:M888"/>
    <x:mergeCell ref="V880:W880"/>
    <x:mergeCell ref="X880:Z880"/>
    <x:mergeCell ref="T875:V875"/>
    <x:mergeCell ref="I878:K878"/>
    <x:mergeCell ref="T878:V878"/>
    <x:mergeCell ref="T879:U879"/>
    <x:mergeCell ref="J875:M875"/>
    <x:mergeCell ref="N875:O875"/>
    <x:mergeCell ref="I883:K883"/>
    <x:mergeCell ref="L883:M884"/>
    <x:mergeCell ref="N883:P884"/>
    <x:mergeCell ref="I884:K884"/>
    <x:mergeCell ref="I886:K886"/>
    <x:mergeCell ref="L886:O886"/>
    <x:mergeCell ref="J893:K894"/>
    <x:mergeCell ref="L893:M894"/>
    <x:mergeCell ref="O893:P893"/>
    <x:mergeCell ref="S893:T893"/>
    <x:mergeCell ref="X879:Y879"/>
    <x:mergeCell ref="I880:K880"/>
    <x:mergeCell ref="O880:P880"/>
    <x:mergeCell ref="Q880:R880"/>
    <x:mergeCell ref="S880:U880"/>
    <x:mergeCell ref="S888:T888"/>
    <x:mergeCell ref="L898:M898"/>
    <x:mergeCell ref="N898:O898"/>
    <x:mergeCell ref="P898:Q898"/>
    <x:mergeCell ref="R898:S898"/>
    <x:mergeCell ref="P888:Q888"/>
    <x:mergeCell ref="T911:U911"/>
    <x:mergeCell ref="U893:V893"/>
    <x:mergeCell ref="O894:P894"/>
    <x:mergeCell ref="V910:W910"/>
    <x:mergeCell ref="A900:AE901"/>
    <x:mergeCell ref="R914:S914"/>
    <x:mergeCell ref="V914:W914"/>
    <x:mergeCell ref="T914:U914"/>
    <x:mergeCell ref="R906:S906"/>
    <x:mergeCell ref="V906:W906"/>
    <x:mergeCell ref="X914:Y914"/>
    <x:mergeCell ref="R908:S908"/>
    <x:mergeCell ref="V908:W908"/>
    <x:mergeCell ref="T907:U907"/>
    <x:mergeCell ref="X906:Y906"/>
    <x:mergeCell ref="X911:Y911"/>
    <x:mergeCell ref="R907:S907"/>
    <x:mergeCell ref="V907:W907"/>
    <x:mergeCell ref="AG47:AH47"/>
    <x:mergeCell ref="R910:S910"/>
    <x:mergeCell ref="X893:Y893"/>
    <x:mergeCell ref="S886:U886"/>
    <x:mergeCell ref="AG48:AN48"/>
    <x:mergeCell ref="AK57:AN57"/>
    <x:mergeCell ref="X860:Y860"/>
    <x:mergeCell ref="AI5:AI7"/>
    <x:mergeCell ref="AG36:AH36"/>
    <x:mergeCell ref="AA910:AD910"/>
    <x:mergeCell ref="T910:U910"/>
    <x:mergeCell ref="X910:Y910"/>
    <x:mergeCell ref="R911:S911"/>
    <x:mergeCell ref="V911:W911"/>
    <x:mergeCell ref="AG38:AH38"/>
    <x:mergeCell ref="AG37:AH37"/>
    <x:mergeCell ref="T908:U908"/>
    <x:mergeCell ref="AJ9:AJ11"/>
    <x:mergeCell ref="AJ12:AJ14"/>
    <x:mergeCell ref="AJ25:AJ26"/>
    <x:mergeCell ref="AG32:AH33"/>
    <x:mergeCell ref="R915:S915"/>
    <x:mergeCell ref="V915:W915"/>
    <x:mergeCell ref="X908:Y908"/>
    <x:mergeCell ref="AA906:AD906"/>
    <x:mergeCell ref="X907:Y907"/>
    <x:mergeCell ref="AG45:AH45"/>
    <x:mergeCell ref="AG35:AH35"/>
    <x:mergeCell ref="AG43:AH43"/>
    <x:mergeCell ref="AG44:AH44"/>
    <x:mergeCell ref="AG39:AH39"/>
    <x:mergeCell ref="AG40:AH40"/>
    <x:mergeCell ref="AG41:AH41"/>
    <x:mergeCell ref="AG42:AH42"/>
    <x:mergeCell ref="AI9:AI11"/>
    <x:mergeCell ref="AI12:AI14"/>
    <x:mergeCell ref="AI25:AI26"/>
    <x:mergeCell ref="AG28:AH28"/>
    <x:mergeCell ref="AG29:AH29"/>
    <x:mergeCell ref="AG30:AH30"/>
    <x:mergeCell ref="AG5:AH5"/>
    <x:mergeCell ref="AG6:AH6"/>
    <x:mergeCell ref="AG9:AG15"/>
    <x:mergeCell ref="AG27:AH27"/>
    <x:mergeCell ref="AG25:AH26"/>
    <x:mergeCell ref="R918:S918"/>
    <x:mergeCell ref="V918:W918"/>
    <x:mergeCell ref="AG31:AH31"/>
    <x:mergeCell ref="T906:U906"/>
    <x:mergeCell ref="AG34:AH34"/>
    <x:mergeCell ref="R919:S919"/>
    <x:mergeCell ref="V919:W919"/>
    <x:mergeCell ref="T919:U919"/>
    <x:mergeCell ref="X919:Y919"/>
    <x:mergeCell ref="X915:Y915"/>
    <x:mergeCell ref="T915:U915"/>
    <x:mergeCell ref="T918:U918"/>
    <x:mergeCell ref="X918:Y918"/>
    <x:mergeCell ref="AK58:AN58"/>
    <x:mergeCell ref="AK59:AN59"/>
    <x:mergeCell ref="AK60:AN60"/>
    <x:mergeCell ref="Z905:AD905"/>
    <x:mergeCell ref="AK54:AN54"/>
    <x:mergeCell ref="AK55:AN55"/>
    <x:mergeCell ref="AK56:AN56"/>
    <x:mergeCell ref="AH50:AH54"/>
    <x:mergeCell ref="AH55:AH58"/>
    <x:mergeCell ref="AK61:AN61"/>
    <x:mergeCell ref="AG7:AH7"/>
    <x:mergeCell ref="AK50:AN50"/>
    <x:mergeCell ref="AK51:AN51"/>
    <x:mergeCell ref="AK52:AN52"/>
    <x:mergeCell ref="AK53:AN53"/>
    <x:mergeCell ref="AG50:AG58"/>
    <x:mergeCell ref="AI50:AI54"/>
    <x:mergeCell ref="AJ50:AJ51"/>
    <x:mergeCell ref="AI55:AI58"/>
    <x:mergeCell ref="AL10:AM10"/>
    <x:mergeCell ref="AK62:AN62"/>
    <x:mergeCell ref="AK63:AN63"/>
    <x:mergeCell ref="AK64:AN64"/>
    <x:mergeCell ref="AK65:AN65"/>
    <x:mergeCell ref="M721:N721"/>
    <x:mergeCell ref="AH59:AH61"/>
    <x:mergeCell ref="AH62:AH65"/>
    <x:mergeCell ref="AG59:AG65"/>
    <x:mergeCell ref="AI59:AI65"/>
    <x:mergeCell ref="V711:W711"/>
    <x:mergeCell ref="N17:O17"/>
    <x:mergeCell ref="Q50:T50"/>
    <x:mergeCell ref="N19:O19"/>
    <x:mergeCell ref="O259:P259"/>
    <x:mergeCell ref="J260:M260"/>
    <x:mergeCell ref="O260:P260"/>
    <x:mergeCell ref="I255:L255"/>
    <x:mergeCell ref="I257:L257"/>
    <x:mergeCell ref="O255:P255"/>
    <x:mergeCell ref="I247:I248"/>
    <x:mergeCell ref="AL11:AM11"/>
    <x:mergeCell ref="AL12:AM12"/>
    <x:mergeCell ref="AL13:AM13"/>
    <x:mergeCell ref="AL4:AM4"/>
    <x:mergeCell ref="AL5:AM5"/>
    <x:mergeCell ref="AL6:AM6"/>
    <x:mergeCell ref="AL7:AM7"/>
    <x:mergeCell ref="AL8:AM8"/>
    <x:mergeCell ref="AL9:AM9"/>
  </x:mergeCells>
  <x:pageMargins left="0.7" right="0.7" top="0.75" bottom="0.75" header="0.3" footer="0.3"/>
  <x:drawing xmlns:r="http://schemas.openxmlformats.org/officeDocument/2006/relationships" r:id="R05c7fcfeae7544bb"/>
  <x:legacyDrawing xmlns:r="http://schemas.openxmlformats.org/officeDocument/2006/relationships" r:id="Reeae45d6269f4085"/>
</x:worksheet>
</file>

<file path=xl/worksheets/sheet2.xml><?xml version="1.0" encoding="utf-8"?>
<x:worksheet xmlns:x="http://schemas.openxmlformats.org/spreadsheetml/2006/main">
  <x:sheetPr>
    <x:tabColor theme="3" tint="0.39998"/>
  </x:sheetPr>
  <x:sheetViews>
    <x:sheetView showGridLines="0" workbookViewId="0"/>
  </x:sheetViews>
  <x:sheetFormatPr baseColWidth="10" defaultRowHeight="12.75"/>
  <x:cols>
    <x:col min="1" max="24" width="3" customWidth="1"/>
    <x:col min="25" max="43" width="2.7109375" customWidth="1"/>
    <x:col min="44" max="49" width="2.85546875" customWidth="1"/>
  </x:cols>
  <x:sheetData>
    <x:row r="1">
      <x:c r="A1" s="361"/>
      <x:c r="B1" s="362"/>
      <x:c r="C1" s="362"/>
      <x:c r="D1" s="362"/>
      <x:c r="E1" s="362"/>
      <x:c r="F1" s="362"/>
      <x:c r="G1" s="362"/>
      <x:c r="H1" s="362"/>
      <x:c r="I1" s="362"/>
      <x:c r="J1" s="362"/>
      <x:c r="K1" s="362"/>
      <x:c r="L1" s="362"/>
      <x:c r="M1" s="362"/>
      <x:c r="N1" s="362"/>
      <x:c r="O1" s="362"/>
      <x:c r="P1" s="362"/>
      <x:c r="Q1" s="362"/>
      <x:c r="R1" s="362"/>
      <x:c r="S1" s="362"/>
      <x:c r="T1" s="362"/>
      <x:c r="U1" s="362"/>
      <x:c r="V1" s="362"/>
      <x:c r="W1" s="362"/>
      <x:c r="X1" s="362"/>
      <x:c r="Y1" s="362"/>
      <x:c r="Z1" s="362"/>
      <x:c r="AA1" s="362"/>
      <x:c r="AB1" s="362"/>
      <x:c r="AC1" s="362"/>
      <x:c r="AD1" s="362"/>
      <x:c r="AE1" s="362"/>
      <x:c r="AF1" s="362"/>
      <x:c r="AG1" s="362"/>
      <x:c r="AH1" s="362"/>
      <x:c r="AI1" s="362"/>
      <x:c r="AJ1" s="362"/>
      <x:c r="AK1" s="362"/>
      <x:c r="AL1" s="362"/>
      <x:c r="AM1" s="362"/>
      <x:c r="AN1" s="362"/>
      <x:c r="AO1" s="362"/>
      <x:c r="AP1" s="362"/>
      <x:c r="AQ1" s="362"/>
      <x:c r="AR1" s="362"/>
      <x:c r="AS1" s="362"/>
      <x:c r="AT1" s="362"/>
      <x:c r="AU1" s="362"/>
      <x:c r="AV1" s="363"/>
    </x:row>
    <x:row r="2">
      <x:c r="A2" s="789" t="s">
        <x:v>479</x:v>
      </x:c>
      <x:c r="B2" s="790"/>
      <x:c r="C2" s="790"/>
      <x:c r="D2" s="790"/>
      <x:c r="E2" s="790"/>
      <x:c r="F2" s="790"/>
      <x:c r="G2" s="790"/>
      <x:c r="H2" s="790"/>
      <x:c r="I2" s="790"/>
      <x:c r="J2" s="790"/>
      <x:c r="K2" s="790"/>
      <x:c r="L2" s="790"/>
      <x:c r="M2" s="790"/>
      <x:c r="N2" s="790"/>
      <x:c r="O2" s="790"/>
      <x:c r="P2" s="790"/>
      <x:c r="Q2" s="790"/>
      <x:c r="R2" s="790"/>
      <x:c r="S2" s="790"/>
      <x:c r="T2" s="790"/>
      <x:c r="U2" s="790"/>
      <x:c r="V2" s="790"/>
      <x:c r="W2" s="790"/>
      <x:c r="X2" s="790"/>
      <x:c r="Y2" s="790"/>
      <x:c r="Z2" s="790"/>
      <x:c r="AA2" s="790"/>
      <x:c r="AB2" s="790"/>
      <x:c r="AC2" s="790"/>
      <x:c r="AD2" s="790"/>
      <x:c r="AE2" s="790"/>
      <x:c r="AF2" s="790"/>
      <x:c r="AG2" s="790"/>
      <x:c r="AH2" s="790"/>
      <x:c r="AI2" s="790"/>
      <x:c r="AJ2" s="790"/>
      <x:c r="AK2" s="790"/>
      <x:c r="AL2" s="790"/>
      <x:c r="AM2" s="790"/>
      <x:c r="AN2" s="790"/>
      <x:c r="AO2" s="790"/>
      <x:c r="AP2" s="790"/>
      <x:c r="AQ2" s="790"/>
      <x:c r="AR2" s="790"/>
      <x:c r="AS2" s="790"/>
      <x:c r="AT2" s="790"/>
      <x:c r="AU2" s="790"/>
      <x:c r="AV2" s="791"/>
    </x:row>
    <x:row r="3">
      <x:c r="A3" s="364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  <x:c r="W3" s="57"/>
      <x:c r="X3" s="5"/>
      <x:c r="Y3" s="5"/>
      <x:c r="Z3" s="5"/>
      <x:c r="AA3" s="5"/>
      <x:c r="AB3" s="5"/>
      <x:c r="AC3" s="5"/>
      <x:c r="AD3" s="5"/>
      <x:c r="AE3" s="5"/>
      <x:c r="AF3" s="5"/>
      <x:c r="AG3" s="5"/>
      <x:c r="AH3" s="5"/>
      <x:c r="AI3" s="5"/>
      <x:c r="AJ3" s="5"/>
      <x:c r="AK3" s="5"/>
      <x:c r="AL3" s="5"/>
      <x:c r="AM3" s="5"/>
      <x:c r="AN3" s="5"/>
      <x:c r="AO3" s="5"/>
      <x:c r="AP3" s="5"/>
      <x:c r="AQ3" s="5"/>
      <x:c r="AR3" s="5"/>
      <x:c r="AS3" s="5"/>
      <x:c r="AT3" s="5"/>
      <x:c r="AU3" s="5"/>
      <x:c r="AV3" s="365"/>
    </x:row>
    <x:row r="4" ht="12" customHeight="1">
      <x:c r="A4" s="364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  <x:c r="T4" s="5"/>
      <x:c r="U4" s="5"/>
      <x:c r="V4" s="5"/>
      <x:c r="W4" s="5"/>
      <x:c r="X4" s="5"/>
      <x:c r="Y4" s="5"/>
      <x:c r="Z4" s="5"/>
      <x:c r="AA4" s="5"/>
      <x:c r="AB4" s="5"/>
      <x:c r="AC4" s="5"/>
      <x:c r="AD4" s="5"/>
      <x:c r="AE4" s="5"/>
      <x:c r="AF4" s="5"/>
      <x:c r="AG4" s="5"/>
      <x:c r="AH4" s="5"/>
      <x:c r="AI4" s="5"/>
      <x:c r="AJ4" s="5"/>
      <x:c r="AK4" s="5"/>
      <x:c r="AL4" s="5"/>
      <x:c r="AM4" s="5"/>
      <x:c r="AN4" s="5"/>
      <x:c r="AO4" s="5"/>
      <x:c r="AP4" s="5"/>
      <x:c r="AQ4" s="5"/>
      <x:c r="AR4" s="5"/>
      <x:c r="AS4" s="5"/>
      <x:c r="AT4" s="5"/>
      <x:c r="AU4" s="5"/>
      <x:c r="AV4" s="365"/>
      <x:c r="AW4" s="5"/>
      <x:c r="AX4" s="5"/>
    </x:row>
    <x:row r="5" ht="12" customHeight="1">
      <x:c r="A5" s="364"/>
      <x:c r="B5" s="5"/>
      <x:c r="C5" s="5"/>
      <x:c r="D5" s="5"/>
      <x:c r="E5" s="5"/>
      <x:c r="F5" s="5"/>
      <x:c r="G5" s="5"/>
      <x:c r="H5" s="5"/>
      <x:c r="I5" s="5"/>
      <x:c r="J5" s="6"/>
      <x:c r="K5" s="807" t="n">
        <x:f>+'MEMORIA DE CALCULO'!E10</x:f>
        <x:v>0.15</x:v>
      </x:c>
      <x:c r="L5" s="819"/>
      <x:c r="M5" s="7"/>
      <x:c r="N5" s="5"/>
      <x:c r="O5" s="5"/>
      <x:c r="P5" s="5"/>
      <x:c r="Q5" s="5"/>
      <x:c r="R5" s="5"/>
      <x:c r="S5" s="5"/>
      <x:c r="T5" s="5"/>
      <x:c r="U5" s="5"/>
      <x:c r="V5" s="5"/>
      <x:c r="W5" s="5"/>
      <x:c r="X5" s="5"/>
      <x:c r="Y5" s="5"/>
      <x:c r="Z5" s="5"/>
      <x:c r="AA5" s="5"/>
      <x:c r="AB5" s="5"/>
      <x:c r="AC5" s="5"/>
      <x:c r="AD5" s="5"/>
      <x:c r="AE5" s="5"/>
      <x:c r="AF5" s="5"/>
      <x:c r="AG5" s="5"/>
      <x:c r="AH5" s="5"/>
      <x:c r="AI5" s="5"/>
      <x:c r="AJ5" s="5"/>
      <x:c r="AK5" s="5"/>
      <x:c r="AL5" s="5"/>
      <x:c r="AM5" s="5"/>
      <x:c r="AN5" s="5"/>
      <x:c r="AO5" s="5"/>
      <x:c r="AP5" s="5"/>
      <x:c r="AQ5" s="5"/>
      <x:c r="AR5" s="5"/>
      <x:c r="AS5" s="5"/>
      <x:c r="AT5" s="5"/>
      <x:c r="AU5" s="5"/>
      <x:c r="AV5" s="365"/>
      <x:c r="AW5" s="5"/>
      <x:c r="AX5" s="5"/>
    </x:row>
    <x:row r="6" ht="12" customHeight="1">
      <x:c r="A6" s="364"/>
      <x:c r="B6" s="8"/>
      <x:c r="C6" s="5"/>
      <x:c r="D6" s="5"/>
      <x:c r="E6" s="5"/>
      <x:c r="F6" s="5"/>
      <x:c r="G6" s="5"/>
      <x:c r="H6" s="5"/>
      <x:c r="I6" s="5"/>
      <x:c r="J6" s="8"/>
      <x:c r="K6" s="5"/>
      <x:c r="L6" s="5"/>
      <x:c r="M6" s="4"/>
      <x:c r="N6" s="5"/>
      <x:c r="O6" s="5"/>
      <x:c r="P6" s="5"/>
      <x:c r="Q6" s="5"/>
      <x:c r="R6" s="5"/>
      <x:c r="S6" s="5"/>
      <x:c r="T6" s="5"/>
      <x:c r="U6" s="5"/>
      <x:c r="V6" s="5"/>
      <x:c r="W6" s="5"/>
      <x:c r="X6" s="5"/>
      <x:c r="Y6" s="5"/>
      <x:c r="Z6" s="5"/>
      <x:c r="AA6" s="5"/>
      <x:c r="AB6" s="5"/>
      <x:c r="AC6" s="5"/>
      <x:c r="AD6" s="5"/>
      <x:c r="AE6" s="5"/>
      <x:c r="AF6" s="5"/>
      <x:c r="AG6" s="5"/>
      <x:c r="AH6" s="5"/>
      <x:c r="AI6" s="5"/>
      <x:c r="AJ6" s="5"/>
      <x:c r="AK6" s="5"/>
      <x:c r="AL6" s="5"/>
      <x:c r="AM6" s="5"/>
      <x:c r="AN6" s="5"/>
      <x:c r="AO6" s="5"/>
      <x:c r="AP6" s="5"/>
      <x:c r="AQ6" s="5"/>
      <x:c r="AR6" s="5"/>
      <x:c r="AS6" s="5"/>
      <x:c r="AT6" s="5"/>
      <x:c r="AU6" s="5"/>
      <x:c r="AV6" s="365"/>
      <x:c r="AW6" s="5"/>
      <x:c r="AX6" s="5"/>
    </x:row>
    <x:row r="7" ht="12" customHeight="1">
      <x:c r="A7" s="364"/>
      <x:c r="B7" s="6"/>
      <x:c r="C7" s="1"/>
      <x:c r="D7" s="7"/>
      <x:c r="E7" s="1"/>
      <x:c r="F7" s="1"/>
      <x:c r="G7" s="1"/>
      <x:c r="H7" s="1"/>
      <x:c r="I7" s="1"/>
      <x:c r="J7" s="5"/>
      <x:c r="K7" s="1"/>
      <x:c r="L7" s="1"/>
      <x:c r="M7" s="5"/>
      <x:c r="N7" s="5"/>
      <x:c r="O7" s="13" t="s">
        <x:v>480</x:v>
      </x:c>
      <x:c r="P7" s="5"/>
      <x:c r="Q7" s="5"/>
      <x:c r="R7" s="5"/>
      <x:c r="S7" s="5"/>
      <x:c r="T7" s="5"/>
      <x:c r="U7" s="5"/>
      <x:c r="V7" s="5"/>
      <x:c r="W7" s="5"/>
      <x:c r="X7" s="5"/>
      <x:c r="Y7" s="5"/>
      <x:c r="Z7" s="5"/>
      <x:c r="AA7" s="5"/>
      <x:c r="AB7" s="1"/>
      <x:c r="AC7" s="5"/>
      <x:c r="AD7" s="5"/>
      <x:c r="AE7" s="5"/>
      <x:c r="AF7" s="5"/>
      <x:c r="AG7" s="5"/>
      <x:c r="AH7" s="5"/>
      <x:c r="AI7" s="5"/>
      <x:c r="AJ7" s="5"/>
      <x:c r="AK7" s="5"/>
      <x:c r="AL7" s="5"/>
      <x:c r="AM7" s="5"/>
      <x:c r="AN7" s="5"/>
      <x:c r="AO7" s="5"/>
      <x:c r="AP7" s="5"/>
      <x:c r="AQ7" s="5"/>
      <x:c r="AR7" s="5"/>
      <x:c r="AS7" s="5"/>
      <x:c r="AT7" s="5"/>
      <x:c r="AU7" s="5"/>
      <x:c r="AV7" s="365"/>
      <x:c r="AW7" s="5"/>
      <x:c r="AX7" s="5"/>
    </x:row>
    <x:row r="8" ht="12" customHeight="1">
      <x:c r="A8" s="364"/>
      <x:c r="B8" s="8"/>
      <x:c r="C8" s="5"/>
      <x:c r="D8" s="4"/>
      <x:c r="E8" s="5"/>
      <x:c r="F8" s="5"/>
      <x:c r="G8" s="5"/>
      <x:c r="H8" s="5"/>
      <x:c r="I8" s="5"/>
      <x:c r="J8" s="8"/>
      <x:c r="K8" s="5"/>
      <x:c r="L8" s="5"/>
      <x:c r="M8" s="59"/>
      <x:c r="N8" s="59"/>
      <x:c r="O8" s="59"/>
      <x:c r="P8" s="59"/>
      <x:c r="Q8" s="59"/>
      <x:c r="R8" s="59"/>
      <x:c r="S8" s="59"/>
      <x:c r="T8" s="59"/>
      <x:c r="U8" s="59"/>
      <x:c r="V8" s="5"/>
      <x:c r="W8" s="5"/>
      <x:c r="X8" s="5"/>
      <x:c r="Y8" s="5"/>
      <x:c r="Z8" s="5"/>
      <x:c r="AA8" s="8"/>
      <x:c r="AB8" s="5"/>
      <x:c r="AC8" s="3"/>
      <x:c r="AD8" s="3"/>
      <x:c r="AE8" s="3"/>
      <x:c r="AF8" s="3"/>
      <x:c r="AG8" s="3"/>
      <x:c r="AH8" s="3"/>
      <x:c r="AI8" s="3"/>
      <x:c r="AJ8" s="3"/>
      <x:c r="AK8" s="3"/>
      <x:c r="AL8" s="3"/>
      <x:c r="AM8" s="3"/>
      <x:c r="AN8" s="3"/>
      <x:c r="AO8" s="3"/>
      <x:c r="AP8" s="3"/>
      <x:c r="AQ8" s="18"/>
      <x:c r="AR8" s="5"/>
      <x:c r="AS8" s="5"/>
      <x:c r="AT8" s="5"/>
      <x:c r="AU8" s="5"/>
      <x:c r="AV8" s="365"/>
      <x:c r="AW8" s="5"/>
      <x:c r="AX8" s="5"/>
    </x:row>
    <x:row r="9" ht="12" customHeight="1">
      <x:c r="A9" s="364"/>
      <x:c r="B9" s="8"/>
      <x:c r="C9" s="5"/>
      <x:c r="D9" s="4"/>
      <x:c r="E9" s="5"/>
      <x:c r="F9" s="5"/>
      <x:c r="G9" s="5"/>
      <x:c r="H9" s="5"/>
      <x:c r="I9" s="5"/>
      <x:c r="J9" s="8"/>
      <x:c r="K9" s="5"/>
      <x:c r="L9" s="5"/>
      <x:c r="M9" s="5"/>
      <x:c r="N9" s="5"/>
      <x:c r="O9" s="5"/>
      <x:c r="P9" s="5"/>
      <x:c r="Q9" s="5"/>
      <x:c r="R9" s="5"/>
      <x:c r="S9" s="5"/>
      <x:c r="T9" s="5"/>
      <x:c r="U9" s="5"/>
      <x:c r="V9" s="5"/>
      <x:c r="W9" s="5"/>
      <x:c r="X9" s="5"/>
      <x:c r="Y9" s="5"/>
      <x:c r="Z9" s="5"/>
      <x:c r="AA9" s="8"/>
      <x:c r="AB9" s="5"/>
      <x:c r="AC9" s="5"/>
      <x:c r="AD9" s="5"/>
      <x:c r="AE9" s="5"/>
      <x:c r="AF9" s="5"/>
      <x:c r="AG9" s="5"/>
      <x:c r="AH9" s="5"/>
      <x:c r="AI9" s="5"/>
      <x:c r="AJ9" s="5"/>
      <x:c r="AK9" s="5"/>
      <x:c r="AL9" s="5"/>
      <x:c r="AM9" s="5"/>
      <x:c r="AN9" s="5"/>
      <x:c r="AO9" s="5"/>
      <x:c r="AP9" s="5"/>
      <x:c r="AQ9" s="8"/>
      <x:c r="AR9" s="5"/>
      <x:c r="AS9" s="5"/>
      <x:c r="AT9" s="5"/>
      <x:c r="AU9" s="5"/>
      <x:c r="AV9" s="365"/>
      <x:c r="AW9" s="5"/>
      <x:c r="AX9" s="5"/>
    </x:row>
    <x:row r="10" ht="12" customHeight="1">
      <x:c r="A10" s="364"/>
      <x:c r="B10" s="8"/>
      <x:c r="C10" s="5"/>
      <x:c r="D10" s="4"/>
      <x:c r="E10" s="5"/>
      <x:c r="F10" s="5"/>
      <x:c r="G10" s="5"/>
      <x:c r="H10" s="5"/>
      <x:c r="I10" s="5"/>
      <x:c r="J10" s="8"/>
      <x:c r="K10" s="5"/>
      <x:c r="L10" s="5"/>
      <x:c r="M10" s="5"/>
      <x:c r="N10" s="5"/>
      <x:c r="O10" s="5"/>
      <x:c r="P10" s="5"/>
      <x:c r="Q10" s="5"/>
      <x:c r="R10" s="5"/>
      <x:c r="S10" s="5"/>
      <x:c r="T10" s="5"/>
      <x:c r="U10" s="5"/>
      <x:c r="V10" s="5"/>
      <x:c r="W10" s="5"/>
      <x:c r="X10" s="5"/>
      <x:c r="Y10" s="5"/>
      <x:c r="Z10" s="5"/>
      <x:c r="AA10" s="8"/>
      <x:c r="AB10" s="5"/>
      <x:c r="AC10" s="5"/>
      <x:c r="AD10" s="5"/>
      <x:c r="AE10" s="5"/>
      <x:c r="AF10" s="5"/>
      <x:c r="AG10" s="5"/>
      <x:c r="AH10" s="5"/>
      <x:c r="AI10" s="5"/>
      <x:c r="AJ10" s="5"/>
      <x:c r="AK10" s="5"/>
      <x:c r="AL10" s="5"/>
      <x:c r="AM10" s="5"/>
      <x:c r="AN10" s="5"/>
      <x:c r="AO10" s="5"/>
      <x:c r="AP10" s="5"/>
      <x:c r="AQ10" s="8"/>
      <x:c r="AR10" s="5"/>
      <x:c r="AS10" s="5"/>
      <x:c r="AT10" s="5"/>
      <x:c r="AU10" s="5"/>
      <x:c r="AV10" s="365"/>
      <x:c r="AW10" s="5"/>
      <x:c r="AX10" s="5"/>
    </x:row>
    <x:row r="11" ht="12" customHeight="1">
      <x:c r="A11" s="364"/>
      <x:c r="B11" s="8"/>
      <x:c r="C11" s="5"/>
      <x:c r="D11" s="4"/>
      <x:c r="E11" s="5"/>
      <x:c r="F11" s="5"/>
      <x:c r="G11" s="5"/>
      <x:c r="H11" s="5"/>
      <x:c r="I11" s="5"/>
      <x:c r="J11" s="8"/>
      <x:c r="K11" s="5"/>
      <x:c r="L11" s="5"/>
      <x:c r="M11" s="5"/>
      <x:c r="N11" s="5"/>
      <x:c r="O11" s="5"/>
      <x:c r="P11" s="5"/>
      <x:c r="Q11" s="5"/>
      <x:c r="R11" s="5"/>
      <x:c r="S11" s="5"/>
      <x:c r="T11" s="5"/>
      <x:c r="U11" s="5"/>
      <x:c r="V11" s="5"/>
      <x:c r="W11" s="5"/>
      <x:c r="X11" s="5"/>
      <x:c r="Y11" s="5"/>
      <x:c r="Z11" s="5"/>
      <x:c r="AA11" s="8"/>
      <x:c r="AB11" s="5"/>
      <x:c r="AC11" s="5"/>
      <x:c r="AD11" s="5"/>
      <x:c r="AE11" s="5"/>
      <x:c r="AF11" s="5"/>
      <x:c r="AG11" s="5"/>
      <x:c r="AH11" s="5"/>
      <x:c r="AI11" s="5"/>
      <x:c r="AJ11" s="5"/>
      <x:c r="AK11" s="5"/>
      <x:c r="AL11" s="5"/>
      <x:c r="AM11" s="5"/>
      <x:c r="AN11" s="5"/>
      <x:c r="AO11" s="5"/>
      <x:c r="AP11" s="5"/>
      <x:c r="AQ11" s="8"/>
      <x:c r="AR11" s="5"/>
      <x:c r="AS11" s="5"/>
      <x:c r="AT11" s="5"/>
      <x:c r="AU11" s="5"/>
      <x:c r="AV11" s="365"/>
      <x:c r="AW11" s="5"/>
      <x:c r="AX11" s="5"/>
    </x:row>
    <x:row r="12" ht="12" customHeight="1">
      <x:c r="A12" s="364"/>
      <x:c r="B12" s="8"/>
      <x:c r="C12" s="5"/>
      <x:c r="D12" s="4"/>
      <x:c r="E12" s="5"/>
      <x:c r="F12" s="5"/>
      <x:c r="G12" s="5"/>
      <x:c r="H12" s="5"/>
      <x:c r="I12" s="5"/>
      <x:c r="J12" s="8"/>
      <x:c r="K12" s="5"/>
      <x:c r="L12" s="5"/>
      <x:c r="M12" s="5"/>
      <x:c r="N12" s="9" t="s">
        <x:v>225</x:v>
      </x:c>
      <x:c r="O12" s="787" t="n">
        <x:f>+'MEMORIA DE CALCULO'!T910</x:f>
        <x:v>2</x:v>
      </x:c>
      <x:c r="P12" s="796"/>
      <x:c r="Q12" s="9" t="s">
        <x:v>413</x:v>
      </x:c>
      <x:c r="R12" s="797" t="n">
        <x:f>+'MEMORIA DE CALCULO'!X910</x:f>
        <x:v>0.2</x:v>
      </x:c>
      <x:c r="S12" s="796"/>
      <x:c r="T12" s="5"/>
      <x:c r="U12" s="5"/>
      <x:c r="V12" s="5"/>
      <x:c r="W12" s="5"/>
      <x:c r="X12" s="5"/>
      <x:c r="Y12" s="5"/>
      <x:c r="Z12" s="5"/>
      <x:c r="AA12" s="8"/>
      <x:c r="AB12" s="5"/>
      <x:c r="AC12" s="5"/>
      <x:c r="AD12" s="5"/>
      <x:c r="AE12" s="5"/>
      <x:c r="AF12" s="5"/>
      <x:c r="AG12" s="5"/>
      <x:c r="AH12" s="5"/>
      <x:c r="AI12" s="5"/>
      <x:c r="AJ12" s="5"/>
      <x:c r="AK12" s="5"/>
      <x:c r="AL12" s="5"/>
      <x:c r="AM12" s="5"/>
      <x:c r="AN12" s="5"/>
      <x:c r="AO12" s="5"/>
      <x:c r="AP12" s="5"/>
      <x:c r="AQ12" s="9" t="str">
        <x:f>+N18</x:f>
        <x:v>Ø</x:v>
      </x:c>
      <x:c r="AR12" s="792" t="n">
        <x:f>+O18</x:f>
        <x:v>1</x:v>
      </x:c>
      <x:c r="AS12" s="787"/>
      <x:c r="AT12" s="9" t="str">
        <x:f>+Q12</x:f>
        <x:v>@</x:v>
      </x:c>
      <x:c r="AU12" s="793" t="n">
        <x:f>+R18</x:f>
        <x:v>0.5</x:v>
      </x:c>
      <x:c r="AV12" s="794"/>
      <x:c r="AW12" s="5"/>
      <x:c r="AX12" s="5"/>
    </x:row>
    <x:row r="13" ht="12" customHeight="1">
      <x:c r="A13" s="364"/>
      <x:c r="B13" s="8"/>
      <x:c r="C13" s="5"/>
      <x:c r="D13" s="4"/>
      <x:c r="E13" s="47" t="s">
        <x:v>225</x:v>
      </x:c>
      <x:c r="F13" s="787" t="n">
        <x:f>+'MEMORIA DE CALCULO'!T911</x:f>
        <x:v>2</x:v>
      </x:c>
      <x:c r="G13" s="796"/>
      <x:c r="H13" s="9" t="s">
        <x:v>413</x:v>
      </x:c>
      <x:c r="I13" s="808" t="n">
        <x:f>+'MEMORIA DE CALCULO'!X911</x:f>
        <x:v>0.2</x:v>
      </x:c>
      <x:c r="J13" s="809"/>
      <x:c r="K13" s="5"/>
      <x:c r="L13" s="5"/>
      <x:c r="M13" s="5"/>
      <x:c r="N13" s="5"/>
      <x:c r="O13" s="5"/>
      <x:c r="P13" s="5"/>
      <x:c r="Q13" s="5"/>
      <x:c r="R13" s="5"/>
      <x:c r="S13" s="5"/>
      <x:c r="T13" s="5"/>
      <x:c r="U13" s="5"/>
      <x:c r="V13" s="5"/>
      <x:c r="W13" s="5"/>
      <x:c r="X13" s="5"/>
      <x:c r="Y13" s="5"/>
      <x:c r="Z13" s="5"/>
      <x:c r="AA13" s="5"/>
      <x:c r="AB13" s="5"/>
      <x:c r="AC13" s="5"/>
      <x:c r="AD13" s="5"/>
      <x:c r="AE13" s="5"/>
      <x:c r="AF13" s="5"/>
      <x:c r="AG13" s="5"/>
      <x:c r="AH13" s="5"/>
      <x:c r="AI13" s="5"/>
      <x:c r="AJ13" s="5"/>
      <x:c r="AK13" s="5"/>
      <x:c r="AL13" s="5"/>
      <x:c r="AM13" s="5"/>
      <x:c r="AN13" s="5"/>
      <x:c r="AO13" s="5"/>
      <x:c r="AP13" s="5"/>
      <x:c r="AQ13" s="8"/>
      <x:c r="AR13" s="5"/>
      <x:c r="AS13" s="5"/>
      <x:c r="AT13" s="5"/>
      <x:c r="AU13" s="5"/>
      <x:c r="AV13" s="365"/>
      <x:c r="AW13" s="5"/>
      <x:c r="AX13" s="5"/>
    </x:row>
    <x:row r="14" ht="12" customHeight="1">
      <x:c r="A14" s="364"/>
      <x:c r="B14" s="8"/>
      <x:c r="C14" s="5"/>
      <x:c r="D14" s="4"/>
      <x:c r="E14" s="5"/>
      <x:c r="F14" s="5"/>
      <x:c r="G14" s="5"/>
      <x:c r="H14" s="5"/>
      <x:c r="I14" s="5"/>
      <x:c r="J14" s="8"/>
      <x:c r="K14" s="5"/>
      <x:c r="L14" s="5"/>
      <x:c r="M14" s="5"/>
      <x:c r="N14" s="5"/>
      <x:c r="O14" s="5"/>
      <x:c r="P14" s="5"/>
      <x:c r="Q14" s="5"/>
      <x:c r="R14" s="5"/>
      <x:c r="S14" s="5"/>
      <x:c r="T14" s="5"/>
      <x:c r="U14" s="5"/>
      <x:c r="V14" s="5"/>
      <x:c r="W14" s="5"/>
      <x:c r="X14" s="5"/>
      <x:c r="Y14" s="5"/>
      <x:c r="Z14" s="5"/>
      <x:c r="AA14" s="5"/>
      <x:c r="AB14" s="5"/>
      <x:c r="AC14" s="5"/>
      <x:c r="AD14" s="5"/>
      <x:c r="AE14" s="5"/>
      <x:c r="AF14" s="5"/>
      <x:c r="AG14" s="5"/>
      <x:c r="AH14" s="5"/>
      <x:c r="AI14" s="5"/>
      <x:c r="AJ14" s="5"/>
      <x:c r="AK14" s="5"/>
      <x:c r="AL14" s="5"/>
      <x:c r="AM14" s="5"/>
      <x:c r="AN14" s="5"/>
      <x:c r="AO14" s="5"/>
      <x:c r="AP14" s="5"/>
      <x:c r="AQ14" s="8"/>
      <x:c r="AR14" s="5"/>
      <x:c r="AS14" s="5"/>
      <x:c r="AT14" s="5"/>
      <x:c r="AU14" s="5"/>
      <x:c r="AV14" s="365"/>
      <x:c r="AW14" s="5"/>
      <x:c r="AX14" s="5"/>
    </x:row>
    <x:row r="15" ht="12" customHeight="1">
      <x:c r="A15" s="364"/>
      <x:c r="B15" s="8"/>
      <x:c r="C15" s="5"/>
      <x:c r="D15" s="4"/>
      <x:c r="E15" s="5"/>
      <x:c r="F15" s="5"/>
      <x:c r="G15" s="13" t="s">
        <x:v>444</x:v>
      </x:c>
      <x:c r="H15" s="5"/>
      <x:c r="I15" s="5"/>
      <x:c r="J15" s="8"/>
      <x:c r="K15" s="5"/>
      <x:c r="L15" s="5"/>
      <x:c r="M15" s="5"/>
      <x:c r="N15" s="13" t="s">
        <x:v>390</x:v>
      </x:c>
      <x:c r="O15" s="5"/>
      <x:c r="P15" s="5"/>
      <x:c r="Q15" s="5"/>
      <x:c r="R15" s="5"/>
      <x:c r="S15" s="5"/>
      <x:c r="T15" s="5"/>
      <x:c r="U15" s="5"/>
      <x:c r="V15" s="5"/>
      <x:c r="W15" s="5"/>
      <x:c r="X15" s="5"/>
      <x:c r="Y15" s="5"/>
      <x:c r="Z15" s="5"/>
      <x:c r="AA15" s="8"/>
      <x:c r="AB15" s="5"/>
      <x:c r="AC15" s="5"/>
      <x:c r="AD15" s="5"/>
      <x:c r="AE15" s="5"/>
      <x:c r="AF15" s="5"/>
      <x:c r="AG15" s="5"/>
      <x:c r="AH15" s="5"/>
      <x:c r="AI15" s="5"/>
      <x:c r="AJ15" s="5"/>
      <x:c r="AK15" s="5"/>
      <x:c r="AL15" s="5"/>
      <x:c r="AM15" s="5"/>
      <x:c r="AN15" s="5"/>
      <x:c r="AO15" s="5"/>
      <x:c r="AP15" s="5"/>
      <x:c r="AQ15" s="8"/>
      <x:c r="AR15" s="5"/>
      <x:c r="AS15" s="5"/>
      <x:c r="AT15" s="5"/>
      <x:c r="AU15" s="5"/>
      <x:c r="AV15" s="365"/>
      <x:c r="AW15" s="5"/>
      <x:c r="AX15" s="5"/>
    </x:row>
    <x:row r="16" ht="12" customHeight="1">
      <x:c r="A16" s="364"/>
      <x:c r="B16" s="8"/>
      <x:c r="C16" s="5"/>
      <x:c r="D16" s="4"/>
      <x:c r="E16" s="5"/>
      <x:c r="F16" s="5"/>
      <x:c r="G16" s="5"/>
      <x:c r="H16" s="5"/>
      <x:c r="I16" s="5"/>
      <x:c r="J16" s="8"/>
      <x:c r="K16" s="5"/>
      <x:c r="L16" s="5"/>
      <x:c r="M16" s="5"/>
      <x:c r="N16" s="5"/>
      <x:c r="O16" s="5"/>
      <x:c r="P16" s="5"/>
      <x:c r="Q16" s="5"/>
      <x:c r="R16" s="5"/>
      <x:c r="S16" s="5"/>
      <x:c r="T16" s="5"/>
      <x:c r="U16" s="5"/>
      <x:c r="V16" s="5"/>
      <x:c r="W16" s="5"/>
      <x:c r="X16" s="5"/>
      <x:c r="Y16" s="5"/>
      <x:c r="Z16" s="5"/>
      <x:c r="AA16" s="8"/>
      <x:c r="AB16" s="5"/>
      <x:c r="AC16" s="5"/>
      <x:c r="AD16" s="5"/>
      <x:c r="AE16" s="5"/>
      <x:c r="AF16" s="5"/>
      <x:c r="AG16" s="5"/>
      <x:c r="AH16" s="5"/>
      <x:c r="AI16" s="5"/>
      <x:c r="AJ16" s="5"/>
      <x:c r="AK16" s="5"/>
      <x:c r="AL16" s="5"/>
      <x:c r="AM16" s="5"/>
      <x:c r="AN16" s="5"/>
      <x:c r="AO16" s="5"/>
      <x:c r="AP16" s="5"/>
      <x:c r="AQ16" s="5"/>
      <x:c r="AR16" s="5"/>
      <x:c r="AS16" s="5"/>
      <x:c r="AT16" s="5"/>
      <x:c r="AU16" s="5"/>
      <x:c r="AV16" s="365"/>
      <x:c r="AW16" s="5"/>
      <x:c r="AX16" s="5"/>
    </x:row>
    <x:row r="17" ht="12" customHeight="1">
      <x:c r="A17" s="364"/>
      <x:c r="B17" s="8"/>
      <x:c r="C17" s="5"/>
      <x:c r="D17" s="820" t="n">
        <x:f>+'MEMORIA DE CALCULO'!P17</x:f>
        <x:v>2.9</x:v>
      </x:c>
      <x:c r="E17" s="810"/>
      <x:c r="F17" s="5"/>
      <x:c r="G17" s="5"/>
      <x:c r="H17" s="5"/>
      <x:c r="I17" s="5"/>
      <x:c r="J17" s="8"/>
      <x:c r="K17" s="5"/>
      <x:c r="L17" s="5"/>
      <x:c r="M17" s="5"/>
      <x:c r="N17" s="5"/>
      <x:c r="O17" s="5"/>
      <x:c r="P17" s="5"/>
      <x:c r="Q17" s="5"/>
      <x:c r="R17" s="5"/>
      <x:c r="S17" s="5"/>
      <x:c r="T17" s="5"/>
      <x:c r="U17" s="5"/>
      <x:c r="V17" s="5"/>
      <x:c r="W17" s="5"/>
      <x:c r="X17" s="5"/>
      <x:c r="Y17" s="5"/>
      <x:c r="Z17" s="5"/>
      <x:c r="AA17" s="8"/>
      <x:c r="AB17" s="5"/>
      <x:c r="AC17" s="5"/>
      <x:c r="AD17" s="5"/>
      <x:c r="AE17" s="5"/>
      <x:c r="AF17" s="5"/>
      <x:c r="AG17" s="5"/>
      <x:c r="AH17" s="5"/>
      <x:c r="AI17" s="5"/>
      <x:c r="AJ17" s="5"/>
      <x:c r="AK17" s="5"/>
      <x:c r="AL17" s="5"/>
      <x:c r="AM17" s="5"/>
      <x:c r="AN17" s="5"/>
      <x:c r="AO17" s="5"/>
      <x:c r="AP17" s="5"/>
      <x:c r="AQ17" s="5"/>
      <x:c r="AR17" s="5"/>
      <x:c r="AS17" s="5"/>
      <x:c r="AT17" s="5"/>
      <x:c r="AU17" s="5"/>
      <x:c r="AV17" s="365"/>
      <x:c r="AW17" s="5"/>
      <x:c r="AX17" s="5"/>
    </x:row>
    <x:row r="18" ht="12" customHeight="1">
      <x:c r="A18" s="364"/>
      <x:c r="B18" s="8"/>
      <x:c r="C18" s="5"/>
      <x:c r="D18" s="4"/>
      <x:c r="E18" s="5"/>
      <x:c r="F18" s="5"/>
      <x:c r="G18" s="5"/>
      <x:c r="H18" s="5"/>
      <x:c r="I18" s="5"/>
      <x:c r="J18" s="8"/>
      <x:c r="K18" s="5"/>
      <x:c r="L18" s="5"/>
      <x:c r="M18" s="5"/>
      <x:c r="N18" s="47" t="s">
        <x:v>225</x:v>
      </x:c>
      <x:c r="O18" s="787" t="n">
        <x:f>+'MEMORIA DE CALCULO'!T906</x:f>
        <x:v>1</x:v>
      </x:c>
      <x:c r="P18" s="796"/>
      <x:c r="Q18" s="9" t="s">
        <x:v>413</x:v>
      </x:c>
      <x:c r="R18" s="793" t="n">
        <x:f>+'MEMORIA DE CALCULO'!X906</x:f>
        <x:v>0.5</x:v>
      </x:c>
      <x:c r="S18" s="793"/>
      <x:c r="T18" s="13"/>
      <x:c r="U18" s="5"/>
      <x:c r="V18" s="5"/>
      <x:c r="W18" s="5"/>
      <x:c r="X18" s="5"/>
      <x:c r="Y18" s="5"/>
      <x:c r="Z18" s="5"/>
      <x:c r="AA18" s="8"/>
      <x:c r="AB18" s="5"/>
      <x:c r="AC18" s="5"/>
      <x:c r="AD18" s="5"/>
      <x:c r="AE18" s="799" t="n">
        <x:f>+R18</x:f>
        <x:v>0.5</x:v>
      </x:c>
      <x:c r="AF18" s="799"/>
      <x:c r="AG18" s="13"/>
      <x:c r="AH18" s="13"/>
      <x:c r="AI18" s="799" t="n">
        <x:f>+AE18</x:f>
        <x:v>0.5</x:v>
      </x:c>
      <x:c r="AJ18" s="799"/>
      <x:c r="AK18" s="13"/>
      <x:c r="AL18" s="13"/>
      <x:c r="AM18" s="799" t="n">
        <x:f>+AI18</x:f>
        <x:v>0.5</x:v>
      </x:c>
      <x:c r="AN18" s="799"/>
      <x:c r="AO18" s="5"/>
      <x:c r="AP18" s="5"/>
      <x:c r="AQ18" s="8"/>
      <x:c r="AR18" s="5"/>
      <x:c r="AS18" s="5"/>
      <x:c r="AT18" s="5"/>
      <x:c r="AU18" s="5"/>
      <x:c r="AV18" s="365"/>
      <x:c r="AW18" s="5"/>
      <x:c r="AX18" s="5"/>
    </x:row>
    <x:row r="19" ht="12" customHeight="1">
      <x:c r="A19" s="818" t="n">
        <x:f>+'MEMORIA DE CALCULO'!N19</x:f>
        <x:v>3.5</x:v>
      </x:c>
      <x:c r="B19" s="811"/>
      <x:c r="C19" s="5"/>
      <x:c r="D19" s="4"/>
      <x:c r="E19" s="47" t="s">
        <x:v>225</x:v>
      </x:c>
      <x:c r="F19" s="787" t="n">
        <x:f>+'MEMORIA DE CALCULO'!T908</x:f>
        <x:v>1</x:v>
      </x:c>
      <x:c r="G19" s="796"/>
      <x:c r="H19" s="9" t="s">
        <x:v>413</x:v>
      </x:c>
      <x:c r="I19" s="797" t="n">
        <x:f>+'MEMORIA DE CALCULO'!X908</x:f>
        <x:v>0.35</x:v>
      </x:c>
      <x:c r="J19" s="802"/>
      <x:c r="K19" s="5"/>
      <x:c r="L19" s="5"/>
      <x:c r="M19" s="5"/>
      <x:c r="N19" s="817" t="s">
        <x:v>481</x:v>
      </x:c>
      <x:c r="O19" s="817"/>
      <x:c r="P19" s="817"/>
      <x:c r="Q19" s="817"/>
      <x:c r="R19" s="817"/>
      <x:c r="S19" s="817"/>
      <x:c r="T19" s="5"/>
      <x:c r="U19" s="5"/>
      <x:c r="V19" s="5"/>
      <x:c r="W19" s="5"/>
      <x:c r="X19" s="5"/>
      <x:c r="Y19" s="5"/>
      <x:c r="Z19" s="5"/>
      <x:c r="AA19" s="8"/>
      <x:c r="AB19" s="5"/>
      <x:c r="AC19" s="5"/>
      <x:c r="AD19" s="5"/>
      <x:c r="AE19" s="5"/>
      <x:c r="AF19" s="5"/>
      <x:c r="AG19" s="5"/>
      <x:c r="AH19" s="5"/>
      <x:c r="AI19" s="5"/>
      <x:c r="AJ19" s="5"/>
      <x:c r="AK19" s="5"/>
      <x:c r="AL19" s="5"/>
      <x:c r="AM19" s="5"/>
      <x:c r="AN19" s="5"/>
      <x:c r="AO19" s="5"/>
      <x:c r="AP19" s="5"/>
      <x:c r="AQ19" s="8"/>
      <x:c r="AR19" s="5"/>
      <x:c r="AS19" s="5"/>
      <x:c r="AT19" s="5"/>
      <x:c r="AU19" s="5"/>
      <x:c r="AV19" s="365"/>
      <x:c r="AW19" s="5"/>
      <x:c r="AX19" s="5"/>
    </x:row>
    <x:row r="20" ht="12" customHeight="1">
      <x:c r="A20" s="364"/>
      <x:c r="B20" s="8"/>
      <x:c r="C20" s="5"/>
      <x:c r="D20" s="4"/>
      <x:c r="E20" s="5"/>
      <x:c r="F20" s="5"/>
      <x:c r="G20" s="5"/>
      <x:c r="H20" s="5"/>
      <x:c r="I20" s="5"/>
      <x:c r="J20" s="8"/>
      <x:c r="K20" s="5"/>
      <x:c r="L20" s="5"/>
      <x:c r="M20" s="5"/>
      <x:c r="N20" s="5"/>
      <x:c r="O20" s="5"/>
      <x:c r="P20" s="5"/>
      <x:c r="Q20" s="5"/>
      <x:c r="R20" s="5"/>
      <x:c r="S20" s="5"/>
      <x:c r="T20" s="5"/>
      <x:c r="U20" s="5"/>
      <x:c r="V20" s="5"/>
      <x:c r="W20" s="5"/>
      <x:c r="X20" s="5"/>
      <x:c r="Y20" s="5"/>
      <x:c r="Z20" s="5"/>
      <x:c r="AA20" s="8"/>
      <x:c r="AB20" s="5"/>
      <x:c r="AC20" s="5"/>
      <x:c r="AD20" s="5"/>
      <x:c r="AE20" s="5"/>
      <x:c r="AF20" s="5"/>
      <x:c r="AG20" s="5"/>
      <x:c r="AH20" s="5"/>
      <x:c r="AI20" s="5"/>
      <x:c r="AJ20" s="5"/>
      <x:c r="AK20" s="5"/>
      <x:c r="AL20" s="5"/>
      <x:c r="AM20" s="5"/>
      <x:c r="AN20" s="5"/>
      <x:c r="AO20" s="5"/>
      <x:c r="AP20" s="5"/>
      <x:c r="AQ20" s="8"/>
      <x:c r="AR20" s="5"/>
      <x:c r="AS20" s="5"/>
      <x:c r="AT20" s="5"/>
      <x:c r="AU20" s="5"/>
      <x:c r="AV20" s="365"/>
      <x:c r="AW20" s="5"/>
      <x:c r="AX20" s="5"/>
    </x:row>
    <x:row r="21" ht="12" customHeight="1">
      <x:c r="A21" s="364"/>
      <x:c r="B21" s="8"/>
      <x:c r="C21" s="5"/>
      <x:c r="D21" s="4"/>
      <x:c r="E21" s="5"/>
      <x:c r="F21" s="5"/>
      <x:c r="G21" s="5"/>
      <x:c r="H21" s="5"/>
      <x:c r="I21" s="5"/>
      <x:c r="J21" s="8"/>
      <x:c r="K21" s="5"/>
      <x:c r="L21" s="5"/>
      <x:c r="M21" s="5"/>
      <x:c r="N21" s="5"/>
      <x:c r="O21" s="5"/>
      <x:c r="P21" s="5"/>
      <x:c r="Q21" s="5"/>
      <x:c r="R21" s="5"/>
      <x:c r="S21" s="5"/>
      <x:c r="T21" s="5"/>
      <x:c r="U21" s="5"/>
      <x:c r="V21" s="5"/>
      <x:c r="W21" s="5"/>
      <x:c r="X21" s="5"/>
      <x:c r="Y21" s="5"/>
      <x:c r="Z21" s="5"/>
      <x:c r="AA21" s="8"/>
      <x:c r="AB21" s="5"/>
      <x:c r="AC21" s="5"/>
      <x:c r="AD21" s="5"/>
      <x:c r="AE21" s="5"/>
      <x:c r="AF21" s="5"/>
      <x:c r="AG21" s="5"/>
      <x:c r="AH21" s="5"/>
      <x:c r="AI21" s="5"/>
      <x:c r="AJ21" s="5"/>
      <x:c r="AK21" s="5"/>
      <x:c r="AL21" s="5"/>
      <x:c r="AM21" s="5"/>
      <x:c r="AN21" s="5"/>
      <x:c r="AO21" s="5"/>
      <x:c r="AP21" s="5"/>
      <x:c r="AQ21" s="8"/>
      <x:c r="AR21" s="5"/>
      <x:c r="AS21" s="5"/>
      <x:c r="AT21" s="5"/>
      <x:c r="AU21" s="5"/>
      <x:c r="AV21" s="365"/>
      <x:c r="AW21" s="5"/>
      <x:c r="AX21" s="5"/>
    </x:row>
    <x:row r="22" ht="12" customHeight="1">
      <x:c r="A22" s="364"/>
      <x:c r="B22" s="8"/>
      <x:c r="C22" s="5"/>
      <x:c r="D22" s="4"/>
      <x:c r="E22" s="5"/>
      <x:c r="F22" s="5"/>
      <x:c r="G22" s="5"/>
      <x:c r="H22" s="5"/>
      <x:c r="I22" s="5"/>
      <x:c r="J22" s="8"/>
      <x:c r="K22" s="5"/>
      <x:c r="L22" s="5"/>
      <x:c r="M22" s="5"/>
      <x:c r="N22" s="1"/>
      <x:c r="O22" s="1"/>
      <x:c r="P22" s="1"/>
      <x:c r="Q22" s="5"/>
      <x:c r="R22" s="1"/>
      <x:c r="S22" s="1"/>
      <x:c r="T22" s="1"/>
      <x:c r="U22" s="1"/>
      <x:c r="V22" s="5"/>
      <x:c r="W22" s="1"/>
      <x:c r="X22" s="1"/>
      <x:c r="Y22" s="1"/>
      <x:c r="Z22" s="7"/>
      <x:c r="AA22" s="8"/>
      <x:c r="AB22" s="5"/>
      <x:c r="AC22" s="5"/>
      <x:c r="AD22" s="5"/>
      <x:c r="AE22" s="5"/>
      <x:c r="AF22" s="5"/>
      <x:c r="AG22" s="5"/>
      <x:c r="AH22" s="5"/>
      <x:c r="AI22" s="5"/>
      <x:c r="AJ22" s="5"/>
      <x:c r="AK22" s="5"/>
      <x:c r="AL22" s="5"/>
      <x:c r="AM22" s="5"/>
      <x:c r="AN22" s="5"/>
      <x:c r="AO22" s="5"/>
      <x:c r="AP22" s="47" t="str">
        <x:f>+N25</x:f>
        <x:v>Ø</x:v>
      </x:c>
      <x:c r="AQ22" s="795" t="n">
        <x:f>+O25</x:f>
        <x:v>1</x:v>
      </x:c>
      <x:c r="AR22" s="796"/>
      <x:c r="AS22" s="9" t="str">
        <x:f>+Q25</x:f>
        <x:v>@</x:v>
      </x:c>
      <x:c r="AT22" s="797" t="n">
        <x:f>+R25</x:f>
        <x:v>0.25</x:v>
      </x:c>
      <x:c r="AU22" s="797"/>
      <x:c r="AV22" s="366"/>
      <x:c r="AW22" s="5"/>
      <x:c r="AX22" s="5"/>
    </x:row>
    <x:row r="23" ht="12" customHeight="1">
      <x:c r="A23" s="364"/>
      <x:c r="B23" s="8"/>
      <x:c r="C23" s="5"/>
      <x:c r="D23" s="4"/>
      <x:c r="E23" s="5"/>
      <x:c r="F23" s="5"/>
      <x:c r="G23" s="5"/>
      <x:c r="H23" s="5"/>
      <x:c r="I23" s="5"/>
      <x:c r="J23" s="8"/>
      <x:c r="K23" s="5"/>
      <x:c r="L23" s="5"/>
      <x:c r="M23" s="5"/>
      <x:c r="N23" s="5"/>
      <x:c r="O23" s="5"/>
      <x:c r="P23" s="5"/>
      <x:c r="Q23" s="5"/>
      <x:c r="R23" s="5"/>
      <x:c r="S23" s="5"/>
      <x:c r="T23" s="5"/>
      <x:c r="U23" s="5"/>
      <x:c r="V23" s="5"/>
      <x:c r="W23" s="5"/>
      <x:c r="X23" s="5"/>
      <x:c r="Y23" s="5"/>
      <x:c r="Z23" s="4"/>
      <x:c r="AA23" s="8"/>
      <x:c r="AB23" s="5"/>
      <x:c r="AC23" s="5"/>
      <x:c r="AD23" s="5"/>
      <x:c r="AE23" s="5"/>
      <x:c r="AF23" s="5"/>
      <x:c r="AG23" s="5"/>
      <x:c r="AH23" s="5"/>
      <x:c r="AI23" s="5"/>
      <x:c r="AJ23" s="5"/>
      <x:c r="AK23" s="5"/>
      <x:c r="AL23" s="5"/>
      <x:c r="AM23" s="5"/>
      <x:c r="AN23" s="5"/>
      <x:c r="AO23" s="5"/>
      <x:c r="AP23" s="5"/>
      <x:c r="AQ23" s="8"/>
      <x:c r="AR23" s="5"/>
      <x:c r="AS23" s="5"/>
      <x:c r="AT23" s="5"/>
      <x:c r="AU23" s="5"/>
      <x:c r="AV23" s="365"/>
      <x:c r="AW23" s="5"/>
      <x:c r="AX23" s="5"/>
    </x:row>
    <x:row r="24" ht="12" customHeight="1">
      <x:c r="A24" s="364"/>
      <x:c r="B24" s="8"/>
      <x:c r="C24" s="5"/>
      <x:c r="D24" s="4"/>
      <x:c r="E24" s="5"/>
      <x:c r="F24" s="5"/>
      <x:c r="G24" s="5"/>
      <x:c r="H24" s="5"/>
      <x:c r="I24" s="5"/>
      <x:c r="J24" s="8"/>
      <x:c r="K24" s="5"/>
      <x:c r="L24" s="5"/>
      <x:c r="M24" s="5"/>
      <x:c r="N24" s="5"/>
      <x:c r="O24" s="5"/>
      <x:c r="P24" s="5"/>
      <x:c r="Q24" s="5"/>
      <x:c r="R24" s="5"/>
      <x:c r="S24" s="5"/>
      <x:c r="T24" s="5"/>
      <x:c r="U24" s="5"/>
      <x:c r="V24" s="5"/>
      <x:c r="W24" s="5"/>
      <x:c r="X24" s="5"/>
      <x:c r="Y24" s="5"/>
      <x:c r="Z24" s="4"/>
      <x:c r="AA24" s="8"/>
      <x:c r="AB24" s="5"/>
      <x:c r="AC24" s="5"/>
      <x:c r="AD24" s="5"/>
      <x:c r="AE24" s="5"/>
      <x:c r="AF24" s="5"/>
      <x:c r="AG24" s="5"/>
      <x:c r="AH24" s="5"/>
      <x:c r="AI24" s="5"/>
      <x:c r="AJ24" s="5"/>
      <x:c r="AK24" s="5"/>
      <x:c r="AL24" s="5"/>
      <x:c r="AM24" s="5"/>
      <x:c r="AN24" s="5"/>
      <x:c r="AO24" s="5"/>
      <x:c r="AP24" s="5"/>
      <x:c r="AQ24" s="8"/>
      <x:c r="AR24" s="5"/>
      <x:c r="AS24" s="5"/>
      <x:c r="AT24" s="5"/>
      <x:c r="AU24" s="5"/>
      <x:c r="AV24" s="365"/>
      <x:c r="AW24" s="5"/>
      <x:c r="AX24" s="5"/>
    </x:row>
    <x:row r="25" ht="12" customHeight="1">
      <x:c r="A25" s="364"/>
      <x:c r="B25" s="8"/>
      <x:c r="C25" s="5"/>
      <x:c r="D25" s="4"/>
      <x:c r="E25" s="5"/>
      <x:c r="F25" s="5"/>
      <x:c r="G25" s="5"/>
      <x:c r="H25" s="5"/>
      <x:c r="I25" s="5"/>
      <x:c r="J25" s="8"/>
      <x:c r="K25" s="5"/>
      <x:c r="L25" s="5"/>
      <x:c r="M25" s="5"/>
      <x:c r="N25" s="47" t="s">
        <x:v>225</x:v>
      </x:c>
      <x:c r="O25" s="787" t="n">
        <x:f>+'MEMORIA DE CALCULO'!T907</x:f>
        <x:v>1</x:v>
      </x:c>
      <x:c r="P25" s="796"/>
      <x:c r="Q25" s="48" t="s">
        <x:v>413</x:v>
      </x:c>
      <x:c r="R25" s="812" t="n">
        <x:f>+'MEMORIA DE CALCULO'!X907</x:f>
        <x:v>0.25</x:v>
      </x:c>
      <x:c r="S25" s="812"/>
      <x:c r="T25" s="5"/>
      <x:c r="U25" s="5"/>
      <x:c r="V25" s="5"/>
      <x:c r="W25" s="5"/>
      <x:c r="X25" s="5"/>
      <x:c r="Y25" s="5"/>
      <x:c r="Z25" s="4"/>
      <x:c r="AA25" s="8"/>
      <x:c r="AB25" s="5"/>
      <x:c r="AC25" s="5"/>
      <x:c r="AD25" s="5"/>
      <x:c r="AE25" s="5"/>
      <x:c r="AF25" s="5"/>
      <x:c r="AG25" s="5"/>
      <x:c r="AH25" s="5"/>
      <x:c r="AI25" s="5"/>
      <x:c r="AJ25" s="5"/>
      <x:c r="AK25" s="5"/>
      <x:c r="AL25" s="5"/>
      <x:c r="AM25" s="5"/>
      <x:c r="AN25" s="5"/>
      <x:c r="AO25" s="5"/>
      <x:c r="AP25" s="5"/>
      <x:c r="AQ25" s="8"/>
      <x:c r="AR25" s="5"/>
      <x:c r="AS25" s="5"/>
      <x:c r="AT25" s="5"/>
      <x:c r="AU25" s="5"/>
      <x:c r="AV25" s="365"/>
      <x:c r="AW25" s="5"/>
      <x:c r="AX25" s="5"/>
    </x:row>
    <x:row r="26" ht="12" customHeight="1">
      <x:c r="A26" s="364"/>
      <x:c r="B26" s="8"/>
      <x:c r="C26" s="4"/>
      <x:c r="D26" s="29"/>
      <x:c r="E26" s="1"/>
      <x:c r="F26" s="15" t="s">
        <x:v>482</x:v>
      </x:c>
      <x:c r="G26" s="5"/>
      <x:c r="H26" s="5"/>
      <x:c r="I26" s="5"/>
      <x:c r="J26" s="8"/>
      <x:c r="K26" s="5"/>
      <x:c r="L26" s="5"/>
      <x:c r="M26" s="5"/>
      <x:c r="N26" s="5"/>
      <x:c r="O26" s="5"/>
      <x:c r="P26" s="5"/>
      <x:c r="Q26" s="5"/>
      <x:c r="R26" s="5"/>
      <x:c r="S26" s="5"/>
      <x:c r="T26" s="5"/>
      <x:c r="U26" s="5"/>
      <x:c r="V26" s="5"/>
      <x:c r="W26" s="5"/>
      <x:c r="X26" s="5"/>
      <x:c r="Y26" s="5"/>
      <x:c r="Z26" s="4"/>
      <x:c r="AA26" s="8"/>
      <x:c r="AB26" s="5"/>
      <x:c r="AC26" s="5"/>
      <x:c r="AD26" s="5"/>
      <x:c r="AE26" s="5"/>
      <x:c r="AF26" s="5"/>
      <x:c r="AG26" s="5"/>
      <x:c r="AH26" s="5"/>
      <x:c r="AI26" s="5"/>
      <x:c r="AJ26" s="5"/>
      <x:c r="AK26" s="5"/>
      <x:c r="AL26" s="5"/>
      <x:c r="AM26" s="5"/>
      <x:c r="AN26" s="5"/>
      <x:c r="AO26" s="5"/>
      <x:c r="AP26" s="5"/>
      <x:c r="AQ26" s="8"/>
      <x:c r="AR26" s="5"/>
      <x:c r="AS26" s="5"/>
      <x:c r="AT26" s="5"/>
      <x:c r="AU26" s="5"/>
      <x:c r="AV26" s="365"/>
      <x:c r="AW26" s="5"/>
      <x:c r="AX26" s="5"/>
    </x:row>
    <x:row r="27" ht="12" customHeight="1">
      <x:c r="A27" s="364"/>
      <x:c r="B27" s="8"/>
      <x:c r="C27" s="4"/>
      <x:c r="D27" s="22"/>
      <x:c r="E27" s="52"/>
      <x:c r="F27" s="52"/>
      <x:c r="G27" s="52"/>
      <x:c r="H27" s="52"/>
      <x:c r="I27" s="52"/>
      <x:c r="J27" s="53"/>
      <x:c r="K27" s="5"/>
      <x:c r="L27" s="5"/>
      <x:c r="M27" s="5"/>
      <x:c r="N27" s="5"/>
      <x:c r="O27" s="5"/>
      <x:c r="P27" s="5"/>
      <x:c r="Q27" s="5"/>
      <x:c r="R27" s="5"/>
      <x:c r="S27" s="5"/>
      <x:c r="T27" s="5"/>
      <x:c r="U27" s="5"/>
      <x:c r="V27" s="5"/>
      <x:c r="W27" s="5"/>
      <x:c r="X27" s="810" t="n">
        <x:f>CEILING((D17*(1/3))+(W32-0.1),0.05)</x:f>
        <x:v>1.5</x:v>
      </x:c>
      <x:c r="Y27" s="811"/>
      <x:c r="Z27" s="4"/>
      <x:c r="AA27" s="8"/>
      <x:c r="AB27" s="5"/>
      <x:c r="AC27" s="5"/>
      <x:c r="AD27" s="800" t="n">
        <x:f>+R25</x:f>
        <x:v>0.25</x:v>
      </x:c>
      <x:c r="AE27" s="800"/>
      <x:c r="AF27" s="800" t="n">
        <x:f>+AD27</x:f>
        <x:v>0.25</x:v>
      </x:c>
      <x:c r="AG27" s="801"/>
      <x:c r="AH27" s="800" t="n">
        <x:f>+AD27</x:f>
        <x:v>0.25</x:v>
      </x:c>
      <x:c r="AI27" s="801"/>
      <x:c r="AJ27" s="800" t="n">
        <x:f>+AH27</x:f>
        <x:v>0.25</x:v>
      </x:c>
      <x:c r="AK27" s="801"/>
      <x:c r="AL27" s="800" t="n">
        <x:f>+AJ27</x:f>
        <x:v>0.25</x:v>
      </x:c>
      <x:c r="AM27" s="801"/>
      <x:c r="AN27" s="800" t="n">
        <x:f>+AL27</x:f>
        <x:v>0.25</x:v>
      </x:c>
      <x:c r="AO27" s="801"/>
      <x:c r="AP27" s="16"/>
      <x:c r="AQ27" s="21"/>
      <x:c r="AR27" s="5"/>
      <x:c r="AS27" s="5"/>
      <x:c r="AT27" s="5"/>
      <x:c r="AU27" s="5"/>
      <x:c r="AV27" s="365"/>
      <x:c r="AW27" s="5"/>
      <x:c r="AX27" s="5"/>
    </x:row>
    <x:row r="28" ht="12" customHeight="1">
      <x:c r="A28" s="364"/>
      <x:c r="B28" s="8"/>
      <x:c r="C28" s="4"/>
      <x:c r="D28" s="22"/>
      <x:c r="E28" s="5"/>
      <x:c r="F28" s="5"/>
      <x:c r="G28" s="5"/>
      <x:c r="H28" s="5"/>
      <x:c r="I28" s="5"/>
      <x:c r="J28" s="8"/>
      <x:c r="K28" s="5"/>
      <x:c r="L28" s="5"/>
      <x:c r="M28" s="5"/>
      <x:c r="N28" s="5"/>
      <x:c r="O28" s="5"/>
      <x:c r="P28" s="5"/>
      <x:c r="Q28" s="5"/>
      <x:c r="R28" s="5"/>
      <x:c r="S28" s="5"/>
      <x:c r="T28" s="5"/>
      <x:c r="U28" s="5"/>
      <x:c r="V28" s="5"/>
      <x:c r="W28" s="5"/>
      <x:c r="X28" s="5"/>
      <x:c r="Y28" s="5"/>
      <x:c r="Z28" s="4"/>
      <x:c r="AA28" s="5"/>
      <x:c r="AB28" s="5"/>
      <x:c r="AC28" s="5"/>
      <x:c r="AD28" s="5"/>
      <x:c r="AE28" s="5"/>
      <x:c r="AF28" s="5"/>
      <x:c r="AG28" s="5"/>
      <x:c r="AH28" s="5"/>
      <x:c r="AI28" s="5"/>
      <x:c r="AJ28" s="5"/>
      <x:c r="AK28" s="5"/>
      <x:c r="AL28" s="5"/>
      <x:c r="AM28" s="5"/>
      <x:c r="AN28" s="5"/>
      <x:c r="AO28" s="5"/>
      <x:c r="AP28" s="5"/>
      <x:c r="AQ28" s="8"/>
      <x:c r="AR28" s="5"/>
      <x:c r="AS28" s="5"/>
      <x:c r="AT28" s="5"/>
      <x:c r="AU28" s="5"/>
      <x:c r="AV28" s="365"/>
      <x:c r="AW28" s="5"/>
      <x:c r="AX28" s="5"/>
    </x:row>
    <x:row r="29" ht="12" customHeight="1">
      <x:c r="A29" s="364"/>
      <x:c r="B29" s="8"/>
      <x:c r="C29" s="4"/>
      <x:c r="D29" s="22"/>
      <x:c r="E29" s="5"/>
      <x:c r="F29" s="5"/>
      <x:c r="G29" s="5"/>
      <x:c r="H29" s="5"/>
      <x:c r="I29" s="5"/>
      <x:c r="J29" s="8"/>
      <x:c r="K29" s="5"/>
      <x:c r="L29" s="5"/>
      <x:c r="M29" s="5"/>
      <x:c r="N29" s="5"/>
      <x:c r="O29" s="5"/>
      <x:c r="P29" s="13"/>
      <x:c r="Q29" s="13"/>
      <x:c r="R29" s="13"/>
      <x:c r="S29" s="13"/>
      <x:c r="T29" s="13"/>
      <x:c r="U29" s="13"/>
      <x:c r="V29" s="5"/>
      <x:c r="W29" s="5"/>
      <x:c r="X29" s="5"/>
      <x:c r="Y29" s="5"/>
      <x:c r="Z29" s="4"/>
      <x:c r="AA29" s="5"/>
      <x:c r="AB29" s="5"/>
      <x:c r="AC29" s="5"/>
      <x:c r="AD29" s="5"/>
      <x:c r="AE29" s="5"/>
      <x:c r="AF29" s="5"/>
      <x:c r="AG29" s="5"/>
      <x:c r="AH29" s="5"/>
      <x:c r="AI29" s="5"/>
      <x:c r="AJ29" s="5"/>
      <x:c r="AK29" s="5"/>
      <x:c r="AL29" s="5"/>
      <x:c r="AM29" s="5"/>
      <x:c r="AN29" s="5"/>
      <x:c r="AO29" s="5"/>
      <x:c r="AP29" s="5"/>
      <x:c r="AQ29" s="8"/>
      <x:c r="AR29" s="5"/>
      <x:c r="AS29" s="5"/>
      <x:c r="AT29" s="5"/>
      <x:c r="AU29" s="5"/>
      <x:c r="AV29" s="365"/>
      <x:c r="AW29" s="5"/>
      <x:c r="AX29" s="5"/>
    </x:row>
    <x:row r="30" ht="12" customHeight="1">
      <x:c r="A30" s="364"/>
      <x:c r="B30" s="8"/>
      <x:c r="C30" s="4"/>
      <x:c r="D30" s="22"/>
      <x:c r="E30" s="5"/>
      <x:c r="F30" s="5"/>
      <x:c r="G30" s="5"/>
      <x:c r="H30" s="5"/>
      <x:c r="I30" s="5"/>
      <x:c r="J30" s="8"/>
      <x:c r="K30" s="5"/>
      <x:c r="L30" s="5"/>
      <x:c r="M30" s="5"/>
      <x:c r="N30" s="5"/>
      <x:c r="O30" s="5"/>
      <x:c r="P30" s="10" t="s">
        <x:v>225</x:v>
      </x:c>
      <x:c r="Q30" s="787" t="n">
        <x:f>+'MEMORIA DE CALCULO'!T918</x:f>
        <x:v>1</x:v>
      </x:c>
      <x:c r="R30" s="788"/>
      <x:c r="S30" s="9" t="s">
        <x:v>413</x:v>
      </x:c>
      <x:c r="T30" s="797" t="n">
        <x:f>+'MEMORIA DE CALCULO'!X918</x:f>
        <x:v>0.25</x:v>
      </x:c>
      <x:c r="U30" s="788"/>
      <x:c r="V30" s="5"/>
      <x:c r="W30" s="5"/>
      <x:c r="X30" s="5"/>
      <x:c r="Y30" s="5"/>
      <x:c r="Z30" s="4"/>
      <x:c r="AA30" s="8"/>
      <x:c r="AB30" s="5"/>
      <x:c r="AC30" s="5"/>
      <x:c r="AD30" s="5"/>
      <x:c r="AE30" s="5"/>
      <x:c r="AF30" s="5"/>
      <x:c r="AG30" s="5"/>
      <x:c r="AH30" s="5"/>
      <x:c r="AI30" s="5"/>
      <x:c r="AJ30" s="5"/>
      <x:c r="AK30" s="5"/>
      <x:c r="AL30" s="5"/>
      <x:c r="AM30" s="5"/>
      <x:c r="AN30" s="5"/>
      <x:c r="AO30" s="5"/>
      <x:c r="AP30" s="5"/>
      <x:c r="AQ30" s="8"/>
      <x:c r="AR30" s="5"/>
      <x:c r="AS30" s="5"/>
      <x:c r="AT30" s="5"/>
      <x:c r="AU30" s="5"/>
      <x:c r="AV30" s="365"/>
      <x:c r="AW30" s="5"/>
      <x:c r="AX30" s="5"/>
    </x:row>
    <x:row r="31" ht="12" customHeight="1">
      <x:c r="A31" s="364"/>
      <x:c r="B31" s="8"/>
      <x:c r="C31" s="7"/>
      <x:c r="D31" s="807" t="n">
        <x:f>+'MEMORIA DE CALCULO'!E9</x:f>
        <x:v>1</x:v>
      </x:c>
      <x:c r="E31" s="806"/>
      <x:c r="F31" s="5"/>
      <x:c r="G31" s="1"/>
      <x:c r="H31" s="1"/>
      <x:c r="I31" s="1"/>
      <x:c r="J31" s="360"/>
      <x:c r="K31" s="5"/>
      <x:c r="L31" s="5"/>
      <x:c r="M31" s="5"/>
      <x:c r="N31" s="1"/>
      <x:c r="O31" s="1"/>
      <x:c r="P31" s="1"/>
      <x:c r="Q31" s="1"/>
      <x:c r="R31" s="1"/>
      <x:c r="S31" s="1"/>
      <x:c r="T31" s="1"/>
      <x:c r="U31" s="1"/>
      <x:c r="V31" s="5"/>
      <x:c r="W31" s="4"/>
      <x:c r="X31" s="1"/>
      <x:c r="Y31" s="1"/>
      <x:c r="Z31" s="7"/>
      <x:c r="AA31" s="8"/>
      <x:c r="AB31" s="5"/>
      <x:c r="AC31" s="5"/>
      <x:c r="AD31" s="5"/>
      <x:c r="AE31" s="5"/>
      <x:c r="AF31" s="5"/>
      <x:c r="AG31" s="5"/>
      <x:c r="AH31" s="5"/>
      <x:c r="AI31" s="5"/>
      <x:c r="AJ31" s="5"/>
      <x:c r="AK31" s="5"/>
      <x:c r="AL31" s="5"/>
      <x:c r="AM31" s="5"/>
      <x:c r="AN31" s="5"/>
      <x:c r="AO31" s="5"/>
      <x:c r="AP31" s="5"/>
      <x:c r="AQ31" s="5"/>
      <x:c r="AR31" s="5"/>
      <x:c r="AS31" s="5"/>
      <x:c r="AT31" s="5"/>
      <x:c r="AU31" s="5"/>
      <x:c r="AV31" s="365"/>
      <x:c r="AW31" s="5"/>
      <x:c r="AX31" s="5"/>
    </x:row>
    <x:row r="32" ht="12" customHeight="1">
      <x:c r="A32" s="364"/>
      <x:c r="B32" s="8"/>
      <x:c r="C32" s="4"/>
      <x:c r="D32" s="22"/>
      <x:c r="E32" s="5"/>
      <x:c r="F32" s="5"/>
      <x:c r="G32" s="2"/>
      <x:c r="H32" s="3"/>
      <x:c r="I32" s="5"/>
      <x:c r="J32" s="359"/>
      <x:c r="K32" s="5"/>
      <x:c r="L32" s="5"/>
      <x:c r="M32" s="5"/>
      <x:c r="N32" s="5"/>
      <x:c r="O32" s="5"/>
      <x:c r="P32" s="5"/>
      <x:c r="Q32" s="5"/>
      <x:c r="R32" s="5"/>
      <x:c r="S32" s="5"/>
      <x:c r="T32" s="5"/>
      <x:c r="U32" s="5"/>
      <x:c r="V32" s="4"/>
      <x:c r="W32" s="798" t="n">
        <x:f>+'MEMORIA DE CALCULO'!Q58</x:f>
        <x:v>0.6</x:v>
      </x:c>
      <x:c r="X32" s="5"/>
      <x:c r="Y32" s="5"/>
      <x:c r="Z32" s="4"/>
      <x:c r="AA32" s="8"/>
      <x:c r="AB32" s="5"/>
      <x:c r="AC32" s="5"/>
      <x:c r="AD32" s="5"/>
      <x:c r="AE32" s="5"/>
      <x:c r="AF32" s="5"/>
      <x:c r="AG32" s="5"/>
      <x:c r="AH32" s="5"/>
      <x:c r="AI32" s="5"/>
      <x:c r="AJ32" s="5"/>
      <x:c r="AK32" s="5"/>
      <x:c r="AL32" s="5"/>
      <x:c r="AM32" s="5"/>
      <x:c r="AN32" s="5"/>
      <x:c r="AO32" s="5"/>
      <x:c r="AP32" s="5"/>
      <x:c r="AQ32" s="5"/>
      <x:c r="AR32" s="5"/>
      <x:c r="AS32" s="5"/>
      <x:c r="AT32" s="5"/>
      <x:c r="AU32" s="5"/>
      <x:c r="AV32" s="365"/>
      <x:c r="AW32" s="5"/>
      <x:c r="AX32" s="5"/>
    </x:row>
    <x:row r="33" ht="12" customHeight="1">
      <x:c r="A33" s="364"/>
      <x:c r="B33" s="8"/>
      <x:c r="C33" s="4"/>
      <x:c r="D33" s="8"/>
      <x:c r="E33" s="5"/>
      <x:c r="F33" s="5"/>
      <x:c r="G33" s="4"/>
      <x:c r="H33" s="5"/>
      <x:c r="I33" s="5"/>
      <x:c r="J33" s="359">
        <x:v>0.3</x:v>
      </x:c>
      <x:c r="K33" s="5"/>
      <x:c r="L33" s="359">
        <x:v>0.3</x:v>
      </x:c>
      <x:c r="M33" s="5"/>
      <x:c r="N33" s="359">
        <x:v>0.3</x:v>
      </x:c>
      <x:c r="O33" s="5"/>
      <x:c r="P33" s="5"/>
      <x:c r="Q33" s="5"/>
      <x:c r="R33" s="5"/>
      <x:c r="S33" s="5"/>
      <x:c r="T33" s="5"/>
      <x:c r="U33" s="8"/>
      <x:c r="V33" s="4"/>
      <x:c r="W33" s="798"/>
      <x:c r="X33" s="5"/>
      <x:c r="Y33" s="5"/>
      <x:c r="Z33" s="5"/>
      <x:c r="AA33" s="8"/>
      <x:c r="AB33" s="5"/>
      <x:c r="AC33" s="5"/>
      <x:c r="AD33" s="5"/>
      <x:c r="AE33" s="5"/>
      <x:c r="AF33" s="5"/>
      <x:c r="AG33" s="5"/>
      <x:c r="AH33" s="5"/>
      <x:c r="AI33" s="5"/>
      <x:c r="AJ33" s="5"/>
      <x:c r="AK33" s="5"/>
      <x:c r="AL33" s="5"/>
      <x:c r="AM33" s="5"/>
      <x:c r="AN33" s="5"/>
      <x:c r="AO33" s="5"/>
      <x:c r="AP33" s="5"/>
      <x:c r="AQ33" s="8"/>
      <x:c r="AR33" s="5"/>
      <x:c r="AS33" s="5"/>
      <x:c r="AT33" s="5"/>
      <x:c r="AU33" s="5"/>
      <x:c r="AV33" s="365"/>
      <x:c r="AW33" s="5"/>
      <x:c r="AX33" s="5"/>
    </x:row>
    <x:row r="34" ht="12" customHeight="1">
      <x:c r="A34" s="364"/>
      <x:c r="B34" s="6"/>
      <x:c r="C34" s="7"/>
      <x:c r="D34" s="6"/>
      <x:c r="E34" s="1"/>
      <x:c r="F34" s="13"/>
      <x:c r="G34" s="19"/>
      <x:c r="H34" s="9"/>
      <x:c r="I34" s="9"/>
      <x:c r="J34" s="9"/>
      <x:c r="K34" s="9"/>
      <x:c r="L34" s="1"/>
      <x:c r="M34" s="1"/>
      <x:c r="N34" s="1"/>
      <x:c r="O34" s="1"/>
      <x:c r="P34" s="1"/>
      <x:c r="Q34" s="1"/>
      <x:c r="R34" s="1"/>
      <x:c r="S34" s="1"/>
      <x:c r="T34" s="1"/>
      <x:c r="U34" s="6"/>
      <x:c r="V34" s="4"/>
      <x:c r="W34" s="798"/>
      <x:c r="X34" s="5"/>
      <x:c r="Y34" s="5"/>
      <x:c r="Z34" s="5"/>
      <x:c r="AA34" s="5"/>
      <x:c r="AB34" s="7"/>
      <x:c r="AC34" s="1"/>
      <x:c r="AD34" s="1"/>
      <x:c r="AE34" s="1"/>
      <x:c r="AF34" s="1"/>
      <x:c r="AG34" s="1"/>
      <x:c r="AH34" s="1"/>
      <x:c r="AI34" s="1"/>
      <x:c r="AJ34" s="1"/>
      <x:c r="AK34" s="1"/>
      <x:c r="AL34" s="1"/>
      <x:c r="AM34" s="1"/>
      <x:c r="AN34" s="1"/>
      <x:c r="AO34" s="1"/>
      <x:c r="AP34" s="1"/>
      <x:c r="AQ34" s="6"/>
      <x:c r="AR34" s="5"/>
      <x:c r="AS34" s="5"/>
      <x:c r="AT34" s="5"/>
      <x:c r="AU34" s="5"/>
      <x:c r="AV34" s="365"/>
      <x:c r="AW34" s="5"/>
      <x:c r="AX34" s="5"/>
    </x:row>
    <x:row r="35" ht="12" customHeight="1">
      <x:c r="A35" s="364"/>
      <x:c r="B35" s="8"/>
      <x:c r="C35" s="4"/>
      <x:c r="D35" s="8"/>
      <x:c r="E35" s="5"/>
      <x:c r="F35" s="5"/>
      <x:c r="G35" s="54"/>
      <x:c r="H35" s="54"/>
      <x:c r="I35" s="54"/>
      <x:c r="J35" s="54"/>
      <x:c r="K35" s="816" t="s">
        <x:v>483</x:v>
      </x:c>
      <x:c r="L35" s="816"/>
      <x:c r="M35" s="816"/>
      <x:c r="N35" s="816"/>
      <x:c r="O35" s="54"/>
      <x:c r="P35" s="54"/>
      <x:c r="Q35" s="54"/>
      <x:c r="R35" s="54"/>
      <x:c r="S35" s="54"/>
      <x:c r="T35" s="54"/>
      <x:c r="U35" s="54"/>
      <x:c r="V35" s="5"/>
      <x:c r="W35" s="4"/>
      <x:c r="X35" s="5"/>
      <x:c r="Y35" s="5"/>
      <x:c r="Z35" s="5"/>
      <x:c r="AA35" s="5"/>
      <x:c r="AB35" s="5"/>
      <x:c r="AC35" s="5"/>
      <x:c r="AD35" s="5"/>
      <x:c r="AE35" s="58" t="s">
        <x:v>484</x:v>
      </x:c>
      <x:c r="AF35" s="5"/>
      <x:c r="AG35" s="5"/>
      <x:c r="AH35" s="5"/>
      <x:c r="AI35" s="5"/>
      <x:c r="AJ35" s="5"/>
      <x:c r="AK35" s="5"/>
      <x:c r="AL35" s="5"/>
      <x:c r="AM35" s="5"/>
      <x:c r="AN35" s="5"/>
      <x:c r="AO35" s="5"/>
      <x:c r="AP35" s="5"/>
      <x:c r="AQ35" s="5"/>
      <x:c r="AR35" s="5"/>
      <x:c r="AS35" s="5"/>
      <x:c r="AT35" s="5"/>
      <x:c r="AU35" s="5"/>
      <x:c r="AV35" s="365"/>
      <x:c r="AW35" s="5"/>
      <x:c r="AX35" s="5"/>
    </x:row>
    <x:row r="36" ht="12" customHeight="1">
      <x:c r="A36" s="364"/>
      <x:c r="B36" s="8"/>
      <x:c r="C36" s="5"/>
      <x:c r="D36" s="5"/>
      <x:c r="E36" s="5"/>
      <x:c r="F36" s="10" t="s">
        <x:v>225</x:v>
      </x:c>
      <x:c r="G36" s="787" t="n">
        <x:f>+'MEMORIA DE CALCULO'!T914</x:f>
        <x:v>1</x:v>
      </x:c>
      <x:c r="H36" s="796"/>
      <x:c r="I36" s="9" t="s">
        <x:v>413</x:v>
      </x:c>
      <x:c r="J36" s="797" t="n">
        <x:f>+'MEMORIA DE CALCULO'!X914</x:f>
        <x:v>0.3</x:v>
      </x:c>
      <x:c r="K36" s="796"/>
      <x:c r="L36" s="5"/>
      <x:c r="M36" s="1"/>
      <x:c r="N36" s="1"/>
      <x:c r="O36" s="1"/>
      <x:c r="P36" s="5"/>
      <x:c r="Q36" s="5"/>
      <x:c r="R36" s="5"/>
      <x:c r="S36" s="5"/>
      <x:c r="T36" s="5"/>
      <x:c r="U36" s="5"/>
      <x:c r="V36" s="5"/>
      <x:c r="W36" s="5"/>
      <x:c r="X36" s="5"/>
      <x:c r="Y36" s="5"/>
      <x:c r="Z36" s="5"/>
      <x:c r="AA36" s="5"/>
      <x:c r="AB36" s="5"/>
      <x:c r="AC36" s="5"/>
      <x:c r="AD36" s="5"/>
      <x:c r="AE36" s="5"/>
      <x:c r="AF36" s="17" t="s">
        <x:v>485</x:v>
      </x:c>
      <x:c r="AG36" s="5"/>
      <x:c r="AH36" s="5"/>
      <x:c r="AI36" s="5"/>
      <x:c r="AJ36" s="5"/>
      <x:c r="AK36" s="5"/>
      <x:c r="AL36" s="5"/>
      <x:c r="AM36" s="5"/>
      <x:c r="AN36" s="5"/>
      <x:c r="AO36" s="5"/>
      <x:c r="AP36" s="5"/>
      <x:c r="AQ36" s="5"/>
      <x:c r="AR36" s="5"/>
      <x:c r="AS36" s="5"/>
      <x:c r="AT36" s="5"/>
      <x:c r="AU36" s="5"/>
      <x:c r="AV36" s="365"/>
      <x:c r="AW36" s="5"/>
      <x:c r="AX36" s="5"/>
    </x:row>
    <x:row r="37" ht="12" customHeight="1">
      <x:c r="A37" s="364"/>
      <x:c r="B37" s="5"/>
      <x:c r="C37" s="5"/>
      <x:c r="D37" s="5"/>
      <x:c r="E37" s="5"/>
      <x:c r="F37" s="358" t="s">
        <x:v>225</x:v>
      </x:c>
      <x:c r="G37" s="813" t="n">
        <x:f>+'MEMORIA DE CALCULO'!T915</x:f>
        <x:v>2</x:v>
      </x:c>
      <x:c r="H37" s="814"/>
      <x:c r="I37" s="49" t="s">
        <x:v>413</x:v>
      </x:c>
      <x:c r="J37" s="815" t="n">
        <x:f>+'MEMORIA DE CALCULO'!X915</x:f>
        <x:v>0.3</x:v>
      </x:c>
      <x:c r="K37" s="814"/>
      <x:c r="L37" s="5"/>
      <x:c r="M37" s="5"/>
      <x:c r="N37" s="766">
        <x:v>0.3</x:v>
      </x:c>
      <x:c r="O37" s="766"/>
      <x:c r="P37" s="5"/>
      <x:c r="Q37" s="5"/>
      <x:c r="R37" s="9" t="s">
        <x:v>225</x:v>
      </x:c>
      <x:c r="S37" s="787" t="n">
        <x:f>+'MEMORIA DE CALCULO'!T919</x:f>
        <x:v>2</x:v>
      </x:c>
      <x:c r="T37" s="788"/>
      <x:c r="U37" s="9" t="s">
        <x:v>413</x:v>
      </x:c>
      <x:c r="V37" s="797" t="n">
        <x:f>+'MEMORIA DE CALCULO'!X919</x:f>
        <x:v>0.1</x:v>
      </x:c>
      <x:c r="W37" s="788"/>
      <x:c r="X37" s="5"/>
      <x:c r="Y37" s="5"/>
      <x:c r="Z37" s="5"/>
      <x:c r="AV37" s="365"/>
      <x:c r="AW37" s="5"/>
      <x:c r="AX37" s="5"/>
    </x:row>
    <x:row r="38" ht="12" customHeight="1">
      <x:c r="A38" s="364"/>
      <x:c r="B38" s="5"/>
      <x:c r="C38" s="5"/>
      <x:c r="D38" s="5"/>
      <x:c r="E38" s="5"/>
      <x:c r="F38" s="5"/>
      <x:c r="G38" s="2"/>
      <x:c r="H38" s="5"/>
      <x:c r="I38" s="5"/>
      <x:c r="J38" s="51"/>
      <x:c r="K38" s="4"/>
      <x:c r="L38" s="5"/>
      <x:c r="M38" s="5"/>
      <x:c r="N38" s="20"/>
      <x:c r="O38" s="51"/>
      <x:c r="P38" s="51"/>
      <x:c r="Q38" s="5"/>
      <x:c r="R38" s="5"/>
      <x:c r="S38" s="13"/>
      <x:c r="T38" s="13"/>
      <x:c r="U38" s="13"/>
      <x:c r="V38" s="2"/>
      <x:c r="W38" s="3"/>
      <x:c r="X38" s="5"/>
      <x:c r="Y38" s="5"/>
      <x:c r="Z38" s="5"/>
      <x:c r="AV38" s="365"/>
      <x:c r="AW38" s="5"/>
      <x:c r="AX38" s="5"/>
    </x:row>
    <x:row r="39" ht="12" customHeight="1">
      <x:c r="A39" s="364"/>
      <x:c r="B39" s="5"/>
      <x:c r="C39" s="5"/>
      <x:c r="D39" s="5"/>
      <x:c r="E39" s="5"/>
      <x:c r="F39" s="1"/>
      <x:c r="G39" s="7"/>
      <x:c r="H39" s="805" t="n">
        <x:f>+'MEMORIA DE CALCULO'!Q54</x:f>
        <x:v>0</x:v>
      </x:c>
      <x:c r="I39" s="806"/>
      <x:c r="J39" s="9"/>
      <x:c r="K39" s="807" t="n">
        <x:f>+'MEMORIA DE CALCULO'!Q45</x:f>
        <x:v>0.3</x:v>
      </x:c>
      <x:c r="L39" s="806"/>
      <x:c r="M39" s="806"/>
      <x:c r="N39" s="19"/>
      <x:c r="O39" s="9"/>
      <x:c r="P39" s="9"/>
      <x:c r="Q39" s="805" t="n">
        <x:f>+'MEMORIA DE CALCULO'!E64</x:f>
        <x:v>0.8999999999999999</x:v>
      </x:c>
      <x:c r="R39" s="806"/>
      <x:c r="S39" s="9"/>
      <x:c r="T39" s="9"/>
      <x:c r="U39" s="9"/>
      <x:c r="V39" s="7"/>
      <x:c r="W39" s="5"/>
      <x:c r="X39" s="5"/>
      <x:c r="Y39" s="5"/>
      <x:c r="Z39" s="5"/>
      <x:c r="AV39" s="365"/>
      <x:c r="AW39" s="5"/>
      <x:c r="AX39" s="5"/>
    </x:row>
    <x:row r="40" ht="12" customHeight="1">
      <x:c r="A40" s="364"/>
      <x:c r="B40" s="5"/>
      <x:c r="C40" s="5"/>
      <x:c r="D40" s="5"/>
      <x:c r="E40" s="5"/>
      <x:c r="F40" s="3"/>
      <x:c r="G40" s="2"/>
      <x:c r="H40" s="55"/>
      <x:c r="I40" s="55"/>
      <x:c r="J40" s="55"/>
      <x:c r="K40" s="30"/>
      <x:c r="L40" s="55"/>
      <x:c r="M40" s="3"/>
      <x:c r="N40" s="2"/>
      <x:c r="O40" s="3"/>
      <x:c r="P40" s="55"/>
      <x:c r="Q40" s="55"/>
      <x:c r="R40" s="55"/>
      <x:c r="S40" s="55"/>
      <x:c r="T40" s="55"/>
      <x:c r="U40" s="55"/>
      <x:c r="V40" s="2"/>
      <x:c r="W40" s="5"/>
      <x:c r="X40" s="5"/>
      <x:c r="Y40" s="5"/>
      <x:c r="Z40" s="5"/>
      <x:c r="AV40" s="365"/>
      <x:c r="AW40" s="5"/>
      <x:c r="AX40" s="5"/>
    </x:row>
    <x:row r="41" ht="12" customHeight="1">
      <x:c r="A41" s="364"/>
      <x:c r="B41" s="5"/>
      <x:c r="C41" s="5"/>
      <x:c r="D41" s="5"/>
      <x:c r="E41" s="5"/>
      <x:c r="F41" s="1"/>
      <x:c r="G41" s="7"/>
      <x:c r="H41" s="1"/>
      <x:c r="I41" s="1"/>
      <x:c r="J41" s="1"/>
      <x:c r="K41" s="1"/>
      <x:c r="L41" s="1"/>
      <x:c r="M41" s="805" t="n">
        <x:f>+'MEMORIA DE CALCULO'!Q49</x:f>
        <x:v>1.2</x:v>
      </x:c>
      <x:c r="N41" s="806"/>
      <x:c r="O41" s="806"/>
      <x:c r="P41" s="1"/>
      <x:c r="Q41" s="1"/>
      <x:c r="R41" s="1"/>
      <x:c r="S41" s="1"/>
      <x:c r="T41" s="1"/>
      <x:c r="U41" s="1"/>
      <x:c r="V41" s="7"/>
      <x:c r="W41" s="5"/>
      <x:c r="X41" s="5"/>
      <x:c r="Y41" s="5"/>
      <x:c r="Z41" s="5"/>
      <x:c r="AV41" s="365"/>
      <x:c r="AW41" s="5"/>
      <x:c r="AX41" s="5"/>
    </x:row>
    <x:row r="42" ht="12" customHeight="1">
      <x:c r="A42" s="367"/>
      <x:c r="B42" s="368"/>
      <x:c r="C42" s="368"/>
      <x:c r="D42" s="368"/>
      <x:c r="E42" s="368"/>
      <x:c r="F42" s="368"/>
      <x:c r="G42" s="369"/>
      <x:c r="H42" s="368"/>
      <x:c r="I42" s="368"/>
      <x:c r="J42" s="368"/>
      <x:c r="K42" s="368"/>
      <x:c r="L42" s="368"/>
      <x:c r="M42" s="368"/>
      <x:c r="N42" s="368"/>
      <x:c r="O42" s="368"/>
      <x:c r="P42" s="368"/>
      <x:c r="Q42" s="368"/>
      <x:c r="R42" s="368"/>
      <x:c r="S42" s="368"/>
      <x:c r="T42" s="368"/>
      <x:c r="U42" s="368"/>
      <x:c r="V42" s="369"/>
      <x:c r="W42" s="368"/>
      <x:c r="X42" s="368"/>
      <x:c r="Y42" s="368"/>
      <x:c r="Z42" s="368"/>
      <x:c r="AA42" s="368"/>
      <x:c r="AB42" s="368"/>
      <x:c r="AC42" s="368"/>
      <x:c r="AD42" s="368"/>
      <x:c r="AE42" s="368"/>
      <x:c r="AF42" s="368"/>
      <x:c r="AG42" s="368"/>
      <x:c r="AH42" s="368"/>
      <x:c r="AI42" s="368"/>
      <x:c r="AJ42" s="368"/>
      <x:c r="AK42" s="368"/>
      <x:c r="AL42" s="368"/>
      <x:c r="AM42" s="368"/>
      <x:c r="AN42" s="368"/>
      <x:c r="AO42" s="368"/>
      <x:c r="AP42" s="368"/>
      <x:c r="AQ42" s="368"/>
      <x:c r="AR42" s="368"/>
      <x:c r="AS42" s="368"/>
      <x:c r="AT42" s="368"/>
      <x:c r="AU42" s="368"/>
      <x:c r="AV42" s="370"/>
      <x:c r="AW42" s="5"/>
      <x:c r="AX42" s="5"/>
    </x:row>
    <x:row r="43" ht="12" customHeight="1">
      <x:c r="A43" s="5"/>
      <x:c r="B43" s="5"/>
      <x:c r="C43" s="5"/>
      <x:c r="D43" s="5"/>
      <x:c r="E43" s="5"/>
      <x:c r="F43" s="5"/>
      <x:c r="G43" s="5"/>
      <x:c r="H43" s="5"/>
      <x:c r="I43" s="5"/>
      <x:c r="J43" s="5"/>
      <x:c r="K43" s="5"/>
      <x:c r="L43" s="5"/>
      <x:c r="M43" s="5"/>
      <x:c r="N43" s="5"/>
      <x:c r="O43" s="5"/>
      <x:c r="P43" s="5"/>
      <x:c r="Q43" s="5"/>
      <x:c r="R43" s="5"/>
      <x:c r="S43" s="5"/>
      <x:c r="T43" s="5"/>
      <x:c r="U43" s="5"/>
      <x:c r="V43" s="5"/>
      <x:c r="W43" s="5"/>
      <x:c r="X43" s="5"/>
      <x:c r="Y43" s="5"/>
      <x:c r="Z43" s="5"/>
      <x:c r="AA43" s="5"/>
      <x:c r="AB43" s="5"/>
      <x:c r="AC43" s="5"/>
      <x:c r="AD43" s="5"/>
      <x:c r="AE43" s="5"/>
      <x:c r="AF43" s="5"/>
      <x:c r="AG43" s="5"/>
      <x:c r="AH43" s="5"/>
      <x:c r="AI43" s="5"/>
      <x:c r="AJ43" s="5"/>
      <x:c r="AK43" s="5"/>
      <x:c r="AL43" s="5"/>
      <x:c r="AM43" s="5"/>
      <x:c r="AN43" s="5"/>
      <x:c r="AO43" s="5"/>
      <x:c r="AP43" s="5"/>
      <x:c r="AQ43" s="5"/>
      <x:c r="AR43" s="5"/>
      <x:c r="AS43" s="5"/>
      <x:c r="AT43" s="5"/>
      <x:c r="AU43" s="5"/>
      <x:c r="AV43" s="5"/>
      <x:c r="AW43" s="5"/>
      <x:c r="AX43" s="5"/>
    </x:row>
    <x:row r="44">
      <x:c r="A44" s="5"/>
      <x:c r="B44" s="5"/>
      <x:c r="C44" s="5"/>
      <x:c r="D44" s="5"/>
      <x:c r="E44" s="5"/>
      <x:c r="F44" s="5"/>
      <x:c r="G44" s="5"/>
      <x:c r="H44" s="5"/>
      <x:c r="I44" s="5"/>
      <x:c r="J44" s="5"/>
      <x:c r="K44" s="5"/>
      <x:c r="L44" s="5"/>
      <x:c r="M44" s="5"/>
      <x:c r="N44" s="5"/>
      <x:c r="O44" s="5"/>
      <x:c r="P44" s="5"/>
      <x:c r="Q44" s="5"/>
      <x:c r="R44" s="5"/>
      <x:c r="S44" s="5"/>
      <x:c r="T44" s="5"/>
      <x:c r="U44" s="5"/>
      <x:c r="V44" s="5"/>
      <x:c r="W44" s="5"/>
      <x:c r="X44" s="5"/>
      <x:c r="Y44" s="5"/>
      <x:c r="AV44" s="5"/>
      <x:c r="AW44" s="5"/>
      <x:c r="AX44" s="5"/>
    </x:row>
    <x:row r="45">
      <x:c r="A45" s="5"/>
      <x:c r="B45" s="5"/>
      <x:c r="C45" s="5"/>
      <x:c r="D45" s="5"/>
      <x:c r="E45" s="5"/>
      <x:c r="F45" s="5"/>
      <x:c r="G45" s="5"/>
      <x:c r="H45" s="5"/>
      <x:c r="I45" s="5"/>
      <x:c r="J45" s="5"/>
      <x:c r="K45" s="5"/>
      <x:c r="L45" s="5"/>
      <x:c r="M45" s="5"/>
      <x:c r="N45" s="5"/>
      <x:c r="O45" s="5"/>
      <x:c r="P45" s="5"/>
      <x:c r="Q45" s="5"/>
      <x:c r="R45" s="5"/>
      <x:c r="S45" s="5"/>
      <x:c r="T45" s="5"/>
      <x:c r="U45" s="5"/>
      <x:c r="V45" s="5"/>
      <x:c r="W45" s="5"/>
      <x:c r="X45" s="5"/>
      <x:c r="Y45" s="5"/>
      <x:c r="AV45" s="5"/>
      <x:c r="AW45" s="5"/>
    </x:row>
    <x:row r="54" ht="13.5">
      <x:c r="Z54" s="5"/>
      <x:c r="AA54" s="5"/>
      <x:c r="AB54" s="5"/>
      <x:c r="AC54" s="5"/>
      <x:c r="AD54" s="5"/>
      <x:c r="AE54" s="5"/>
      <x:c r="AF54" s="5"/>
      <x:c r="AG54" s="5"/>
      <x:c r="AH54" s="5"/>
      <x:c r="AI54" s="5"/>
      <x:c r="AJ54" s="5"/>
      <x:c r="AK54" s="5"/>
      <x:c r="AL54" s="5"/>
      <x:c r="AM54" s="5"/>
      <x:c r="AN54" s="5"/>
      <x:c r="AO54" s="5"/>
      <x:c r="AP54" s="5"/>
      <x:c r="AQ54" s="5"/>
      <x:c r="AR54" s="5"/>
      <x:c r="AS54" s="5"/>
      <x:c r="AT54" s="5"/>
      <x:c r="AU54" s="5"/>
    </x:row>
    <x:row r="55" ht="13.5">
      <x:c r="Z55" s="5"/>
      <x:c r="AA55" s="5"/>
      <x:c r="AB55" s="5"/>
      <x:c r="AC55" s="5"/>
      <x:c r="AD55" s="23" t="s">
        <x:v>486</x:v>
      </x:c>
      <x:c r="AE55" s="24"/>
      <x:c r="AF55" s="24"/>
      <x:c r="AG55" s="772" t="str"/>
      <x:c r="AH55" s="772"/>
      <x:c r="AI55" s="772"/>
      <x:c r="AJ55" s="772"/>
      <x:c r="AK55" s="772"/>
      <x:c r="AL55" s="772"/>
      <x:c r="AM55" s="772"/>
      <x:c r="AN55" s="772"/>
      <x:c r="AO55" s="772"/>
      <x:c r="AP55" s="772"/>
      <x:c r="AQ55" s="772"/>
      <x:c r="AR55" s="772"/>
      <x:c r="AS55" s="772"/>
      <x:c r="AT55" s="772"/>
      <x:c r="AU55" s="773"/>
    </x:row>
    <x:row r="56" ht="13.5">
      <x:c r="AA56" s="778" t="s">
        <x:v>487</x:v>
      </x:c>
      <x:c r="AB56" s="779"/>
      <x:c r="AC56" s="780"/>
      <x:c r="AD56" s="26"/>
      <x:c r="AE56" s="27"/>
      <x:c r="AF56" s="27"/>
      <x:c r="AG56" s="774"/>
      <x:c r="AH56" s="774"/>
      <x:c r="AI56" s="774"/>
      <x:c r="AJ56" s="774"/>
      <x:c r="AK56" s="774"/>
      <x:c r="AL56" s="774"/>
      <x:c r="AM56" s="774"/>
      <x:c r="AN56" s="774"/>
      <x:c r="AO56" s="774"/>
      <x:c r="AP56" s="774"/>
      <x:c r="AQ56" s="774"/>
      <x:c r="AR56" s="774"/>
      <x:c r="AS56" s="774"/>
      <x:c r="AT56" s="774"/>
      <x:c r="AU56" s="775"/>
    </x:row>
    <x:row r="57" ht="13.5">
      <x:c r="AA57" s="781"/>
      <x:c r="AB57" s="782"/>
      <x:c r="AC57" s="783"/>
      <x:c r="AD57" s="767" t="s">
        <x:v>488</x:v>
      </x:c>
      <x:c r="AE57" s="768"/>
      <x:c r="AF57" s="768"/>
      <x:c r="AG57" s="352" t="str"/>
      <x:c r="AH57" s="349"/>
      <x:c r="AI57" s="349"/>
      <x:c r="AJ57" s="349"/>
      <x:c r="AK57" s="349"/>
      <x:c r="AL57" s="350"/>
      <x:c r="AM57" s="353" t="s">
        <x:v>489</x:v>
      </x:c>
      <x:c r="AN57" s="25"/>
      <x:c r="AO57" s="355" t="str"/>
      <x:c r="AP57" s="349"/>
      <x:c r="AQ57" s="349"/>
      <x:c r="AR57" s="349"/>
      <x:c r="AS57" s="349"/>
      <x:c r="AT57" s="349"/>
      <x:c r="AU57" s="350"/>
    </x:row>
    <x:row r="58" ht="13.5">
      <x:c r="AA58" s="781"/>
      <x:c r="AB58" s="782"/>
      <x:c r="AC58" s="783"/>
      <x:c r="AD58" s="354" t="s">
        <x:v>490</x:v>
      </x:c>
      <x:c r="AE58" s="28"/>
      <x:c r="AF58" s="28"/>
      <x:c r="AG58" s="28"/>
      <x:c r="AH58" s="776" t="s">
        <x:v>491</x:v>
      </x:c>
      <x:c r="AI58" s="776"/>
      <x:c r="AJ58" s="776"/>
      <x:c r="AK58" s="776"/>
      <x:c r="AL58" s="776"/>
      <x:c r="AM58" s="776"/>
      <x:c r="AN58" s="777"/>
      <x:c r="AO58" s="770" t="s">
        <x:v>492</x:v>
      </x:c>
      <x:c r="AP58" s="771"/>
      <x:c r="AQ58" s="771"/>
      <x:c r="AR58" s="764" t="n">
        <x:f ca="1">TODAY()</x:f>
        <x:v>46322</x:v>
      </x:c>
      <x:c r="AS58" s="764"/>
      <x:c r="AT58" s="764"/>
      <x:c r="AU58" s="765"/>
    </x:row>
    <x:row r="59" ht="13.5">
      <x:c r="AA59" s="784"/>
      <x:c r="AB59" s="785"/>
      <x:c r="AC59" s="786"/>
      <x:c r="AD59" s="769" t="s">
        <x:v>493</x:v>
      </x:c>
      <x:c r="AE59" s="762"/>
      <x:c r="AF59" s="762"/>
      <x:c r="AG59" s="762"/>
      <x:c r="AH59" s="803" t="str"/>
      <x:c r="AI59" s="776"/>
      <x:c r="AJ59" s="776"/>
      <x:c r="AK59" s="776"/>
      <x:c r="AL59" s="356"/>
      <x:c r="AM59" s="356"/>
      <x:c r="AN59" s="357"/>
      <x:c r="AO59" s="804" t="s">
        <x:v>494</x:v>
      </x:c>
      <x:c r="AP59" s="804"/>
      <x:c r="AQ59" s="804"/>
      <x:c r="AR59" s="761" t="s">
        <x:v>495</x:v>
      </x:c>
      <x:c r="AS59" s="762"/>
      <x:c r="AT59" s="762"/>
      <x:c r="AU59" s="763"/>
    </x:row>
  </x:sheetData>
  <x:mergeCells>
    <x:mergeCell ref="F19:G19"/>
    <x:mergeCell ref="N19:S19"/>
    <x:mergeCell ref="A19:B19"/>
    <x:mergeCell ref="K5:L5"/>
    <x:mergeCell ref="O18:P18"/>
    <x:mergeCell ref="O25:P25"/>
    <x:mergeCell ref="O12:P12"/>
    <x:mergeCell ref="D17:E17"/>
    <x:mergeCell ref="R12:S12"/>
    <x:mergeCell ref="F13:G13"/>
    <x:mergeCell ref="V37:W37"/>
    <x:mergeCell ref="D31:E31"/>
    <x:mergeCell ref="J36:K36"/>
    <x:mergeCell ref="G37:H37"/>
    <x:mergeCell ref="J37:K37"/>
    <x:mergeCell ref="G36:H36"/>
    <x:mergeCell ref="K35:N35"/>
    <x:mergeCell ref="I13:J13"/>
    <x:mergeCell ref="AF27:AG27"/>
    <x:mergeCell ref="X27:Y27"/>
    <x:mergeCell ref="AE18:AF18"/>
    <x:mergeCell ref="T30:U30"/>
    <x:mergeCell ref="Q30:R30"/>
    <x:mergeCell ref="R25:S25"/>
    <x:mergeCell ref="R18:S18"/>
    <x:mergeCell ref="AH27:AI27"/>
    <x:mergeCell ref="I19:J19"/>
    <x:mergeCell ref="AH59:AK59"/>
    <x:mergeCell ref="AO59:AQ59"/>
    <x:mergeCell ref="AD27:AE27"/>
    <x:mergeCell ref="AL27:AM27"/>
    <x:mergeCell ref="M41:O41"/>
    <x:mergeCell ref="H39:I39"/>
    <x:mergeCell ref="K39:M39"/>
    <x:mergeCell ref="Q39:R39"/>
    <x:mergeCell ref="A2:AV2"/>
    <x:mergeCell ref="AR12:AS12"/>
    <x:mergeCell ref="AU12:AV12"/>
    <x:mergeCell ref="AQ22:AR22"/>
    <x:mergeCell ref="AT22:AU22"/>
    <x:mergeCell ref="W32:W34"/>
    <x:mergeCell ref="AI18:AJ18"/>
    <x:mergeCell ref="AM18:AN18"/>
    <x:mergeCell ref="AN27:AO27"/>
    <x:mergeCell ref="AJ27:AK27"/>
    <x:mergeCell ref="AR59:AU59"/>
    <x:mergeCell ref="AR58:AU58"/>
    <x:mergeCell ref="N37:O37"/>
    <x:mergeCell ref="AD57:AF57"/>
    <x:mergeCell ref="AD59:AG59"/>
    <x:mergeCell ref="AO58:AQ58"/>
    <x:mergeCell ref="AG55:AU56"/>
    <x:mergeCell ref="AH58:AN58"/>
    <x:mergeCell ref="AA56:AC59"/>
    <x:mergeCell ref="S37:T37"/>
  </x:mergeCells>
  <x:pageMargins left="0.7" right="0.7" top="0.75" bottom="0.75" header="0.3" footer="0.3"/>
  <x:drawing xmlns:r="http://schemas.openxmlformats.org/officeDocument/2006/relationships" r:id="Ra6a8e4c3c5e34917"/>
</x:worksheet>
</file>

<file path=xl/worksheets/sheet3.xml><?xml version="1.0" encoding="utf-8"?>
<x:worksheet xmlns:x="http://schemas.openxmlformats.org/spreadsheetml/2006/main">
  <x:sheetPr>
    <x:tabColor theme="9" tint="-0.24998"/>
  </x:sheetPr>
  <x:sheetViews>
    <x:sheetView showGridLines="0" workbookViewId="0"/>
  </x:sheetViews>
  <x:sheetFormatPr baseColWidth="10" defaultRowHeight="12.75"/>
  <x:sheetData>
    <x:row r="1" ht="13.5"/>
    <x:row r="2" ht="13.5">
      <x:c r="A2" s="31"/>
      <x:c r="B2" s="32"/>
      <x:c r="C2" s="32"/>
      <x:c r="D2" s="32"/>
      <x:c r="E2" s="33"/>
    </x:row>
    <x:row r="3">
      <x:c r="A3" s="821" t="s">
        <x:v>496</x:v>
      </x:c>
      <x:c r="B3" s="790"/>
      <x:c r="C3" s="790"/>
      <x:c r="D3" s="790"/>
      <x:c r="E3" s="822"/>
    </x:row>
    <x:row r="4">
      <x:c r="A4" s="821"/>
      <x:c r="B4" s="790"/>
      <x:c r="C4" s="790"/>
      <x:c r="D4" s="790"/>
      <x:c r="E4" s="822"/>
    </x:row>
    <x:row r="5">
      <x:c r="A5" s="821" t="s">
        <x:v>497</x:v>
      </x:c>
      <x:c r="B5" s="790"/>
      <x:c r="C5" s="790"/>
      <x:c r="D5" s="790"/>
      <x:c r="E5" s="822"/>
    </x:row>
    <x:row r="6">
      <x:c r="A6" s="34"/>
      <x:c r="B6" s="35"/>
      <x:c r="C6" s="35"/>
      <x:c r="D6" s="35"/>
      <x:c r="E6" s="36"/>
    </x:row>
    <x:row r="7">
      <x:c r="A7" s="38"/>
      <x:c r="B7" s="5"/>
      <x:c r="C7" s="5"/>
      <x:c r="D7" s="5"/>
      <x:c r="E7" s="37"/>
    </x:row>
    <x:row r="8">
      <x:c r="A8" s="38"/>
      <x:c r="B8" s="5" t="s">
        <x:v>498</x:v>
      </x:c>
      <x:c r="C8" s="39" t="s">
        <x:v>356</x:v>
      </x:c>
      <x:c r="D8" s="5" t="n">
        <x:f>+'MEMORIA DE CALCULO'!F22</x:f>
        <x:v>210</x:v>
      </x:c>
      <x:c r="E8" s="37" t="s">
        <x:v>232</x:v>
      </x:c>
    </x:row>
    <x:row r="9">
      <x:c r="A9" s="38"/>
      <x:c r="B9" s="5"/>
      <x:c r="C9" s="5"/>
      <x:c r="D9" s="5"/>
      <x:c r="E9" s="37"/>
    </x:row>
    <x:row r="10">
      <x:c r="A10" s="38"/>
      <x:c r="B10" s="5" t="s">
        <x:v>499</x:v>
      </x:c>
      <x:c r="C10" s="39" t="s">
        <x:v>405</x:v>
      </x:c>
      <x:c r="D10" s="5">
        <x:v>4200</x:v>
      </x:c>
      <x:c r="E10" s="37" t="s">
        <x:v>232</x:v>
      </x:c>
    </x:row>
    <x:row r="11">
      <x:c r="A11" s="38"/>
      <x:c r="B11" s="5"/>
      <x:c r="C11" s="5"/>
      <x:c r="D11" s="5"/>
      <x:c r="E11" s="37"/>
    </x:row>
    <x:row r="12">
      <x:c r="A12" s="38"/>
      <x:c r="B12" s="5"/>
      <x:c r="C12" s="5"/>
      <x:c r="D12" s="5"/>
      <x:c r="E12" s="37"/>
    </x:row>
    <x:row r="13">
      <x:c r="A13" s="826" t="s">
        <x:v>500</x:v>
      </x:c>
      <x:c r="B13" s="827"/>
      <x:c r="C13" s="5"/>
      <x:c r="D13" s="5"/>
      <x:c r="E13" s="37"/>
    </x:row>
    <x:row r="14">
      <x:c r="A14" s="38"/>
      <x:c r="B14" s="5"/>
      <x:c r="C14" s="5"/>
      <x:c r="D14" s="5"/>
      <x:c r="E14" s="37"/>
    </x:row>
    <x:row r="15">
      <x:c r="A15" s="38"/>
      <x:c r="B15" s="827" t="s">
        <x:v>501</x:v>
      </x:c>
      <x:c r="C15" s="827"/>
      <x:c r="D15" s="5" t="n">
        <x:f>+'MEMORIA DE CALCULO'!E11</x:f>
        <x:v>4</x:v>
      </x:c>
      <x:c r="E15" s="37" t="s">
        <x:v>37</x:v>
      </x:c>
    </x:row>
    <x:row r="16">
      <x:c r="A16" s="38"/>
      <x:c r="B16" s="827" t="s">
        <x:v>502</x:v>
      </x:c>
      <x:c r="C16" s="827"/>
      <x:c r="D16" s="5" t="n">
        <x:f>+'MEMORIA DE CALCULO'!E12</x:f>
        <x:v>7.5</x:v>
      </x:c>
      <x:c r="E16" s="37"/>
    </x:row>
    <x:row r="17">
      <x:c r="A17" s="38"/>
      <x:c r="B17" s="825" t="s">
        <x:v>390</x:v>
      </x:c>
      <x:c r="C17" s="825"/>
      <x:c r="D17" s="5">
        <x:v>7.5</x:v>
      </x:c>
      <x:c r="E17" s="37" t="s">
        <x:v>37</x:v>
      </x:c>
    </x:row>
    <x:row r="18">
      <x:c r="A18" s="38"/>
      <x:c r="B18" s="825" t="s">
        <x:v>503</x:v>
      </x:c>
      <x:c r="C18" s="825"/>
      <x:c r="D18" s="5">
        <x:v>5</x:v>
      </x:c>
      <x:c r="E18" s="37" t="s">
        <x:v>37</x:v>
      </x:c>
    </x:row>
    <x:row r="19">
      <x:c r="A19" s="38"/>
      <x:c r="B19" s="5"/>
      <x:c r="C19" s="5"/>
      <x:c r="D19" s="5"/>
      <x:c r="E19" s="37"/>
    </x:row>
    <x:row r="20">
      <x:c r="A20" s="823" t="s">
        <x:v>504</x:v>
      </x:c>
      <x:c r="B20" s="824"/>
      <x:c r="C20" s="5"/>
      <x:c r="D20" s="60" t="n">
        <x:f>+'MEMORIA DE CALCULO'!F18</x:f>
        <x:v>1.5</x:v>
      </x:c>
      <x:c r="E20" s="398" t="s">
        <x:v>26</x:v>
      </x:c>
    </x:row>
    <x:row r="21">
      <x:c r="A21" s="40" t="s">
        <x:v>505</x:v>
      </x:c>
      <x:c r="B21" s="14"/>
      <x:c r="C21" s="5"/>
      <x:c r="D21" s="60" t="n">
        <x:f>+'MEMORIA DE CALCULO'!L28+0.1</x:f>
        <x:v>1.1</x:v>
      </x:c>
      <x:c r="E21" s="37" t="s">
        <x:v>22</x:v>
      </x:c>
    </x:row>
    <x:row r="22">
      <x:c r="A22" s="41" t="s">
        <x:v>506</x:v>
      </x:c>
      <x:c r="B22" s="42"/>
      <x:c r="C22" s="5"/>
      <x:c r="D22" s="61" t="n">
        <x:f>+'MEMORIA DE CALCULO'!I17</x:f>
        <x:v>1</x:v>
      </x:c>
      <x:c r="E22" s="43" t="s">
        <x:v>50</x:v>
      </x:c>
      <x:c r="F22" s="12"/>
    </x:row>
    <x:row r="23">
      <x:c r="A23" s="823" t="s">
        <x:v>507</x:v>
      </x:c>
      <x:c r="B23" s="824"/>
      <x:c r="C23" s="5"/>
      <x:c r="D23" s="56" t="s">
        <x:v>508</x:v>
      </x:c>
      <x:c r="E23" s="399" t="s">
        <x:v>509</x:v>
      </x:c>
    </x:row>
    <x:row r="24">
      <x:c r="A24" s="38"/>
      <x:c r="B24" s="5"/>
      <x:c r="C24" s="5"/>
      <x:c r="D24" s="5"/>
      <x:c r="E24" s="37"/>
    </x:row>
    <x:row r="25">
      <x:c r="A25" s="38"/>
      <x:c r="B25" s="5"/>
      <x:c r="C25" s="5"/>
      <x:c r="D25" s="5"/>
      <x:c r="E25" s="37"/>
    </x:row>
    <x:row r="26">
      <x:c r="A26" s="38"/>
      <x:c r="B26" s="5"/>
      <x:c r="C26" s="5"/>
      <x:c r="D26" s="5"/>
      <x:c r="E26" s="37"/>
    </x:row>
    <x:row r="27">
      <x:c r="A27" s="38"/>
      <x:c r="B27" s="5"/>
      <x:c r="C27" s="5"/>
      <x:c r="D27" s="5"/>
      <x:c r="E27" s="37"/>
      <x:c r="G27" s="5"/>
    </x:row>
    <x:row r="28">
      <x:c r="A28" s="38"/>
      <x:c r="B28" s="5"/>
      <x:c r="C28" s="5"/>
      <x:c r="D28" s="5"/>
      <x:c r="E28" s="37"/>
    </x:row>
    <x:row r="29">
      <x:c r="A29" s="38"/>
      <x:c r="B29" s="5"/>
      <x:c r="C29" s="5"/>
      <x:c r="D29" s="5"/>
      <x:c r="E29" s="37"/>
    </x:row>
    <x:row r="30" ht="13.5">
      <x:c r="A30" s="44"/>
      <x:c r="B30" s="45"/>
      <x:c r="C30" s="45"/>
      <x:c r="D30" s="45"/>
      <x:c r="E30" s="46"/>
    </x:row>
    <x:row r="31" ht="13.5"/>
  </x:sheetData>
  <x:mergeCells>
    <x:mergeCell ref="A3:E4"/>
    <x:mergeCell ref="A23:B23"/>
    <x:mergeCell ref="A20:B20"/>
    <x:mergeCell ref="B17:C17"/>
    <x:mergeCell ref="B18:C18"/>
    <x:mergeCell ref="A13:B13"/>
    <x:mergeCell ref="B15:C15"/>
    <x:mergeCell ref="B16:C16"/>
    <x:mergeCell ref="A5:E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0" customHeight="1">
      <x:c r="A1" s="833" t="str">
        <x:v>DISEÑO DE MURO DE CONTENCIÓN EN VOLADIZO</x:v>
      </x:c>
      <x:c r="B1" s="833"/>
      <x:c r="C1" s="833"/>
      <x:c r="D1" s="833"/>
      <x:c r="E1" s="833"/>
      <x:c r="F1" s="833"/>
      <x:c r="G1" s="833"/>
      <x:c r="H1" s="833"/>
    </x:row>
    <x:row r="2" ht="30" customHeight="1">
      <x:c r="A2" s="833"/>
      <x:c r="B2" s="833"/>
      <x:c r="C2" s="833"/>
      <x:c r="D2" s="833"/>
      <x:c r="E2" s="833"/>
      <x:c r="F2" s="833"/>
      <x:c r="G2" s="833"/>
      <x:c r="H2" s="833"/>
    </x:row>
    <x:row r="3" ht="24" customHeight="1">
      <x:c r="A3" s="837" t="str">
        <x:v>GUÍA RÁPIDA · COPIA MEJORADA EN PRESENTACIÓN E INSTRUCCIONES</x:v>
      </x:c>
      <x:c r="B3" s="837"/>
      <x:c r="C3" s="837"/>
      <x:c r="D3" s="837"/>
      <x:c r="E3" s="837"/>
      <x:c r="F3" s="837"/>
      <x:c r="G3" s="837"/>
      <x:c r="H3" s="837"/>
    </x:row>
    <x:row r="4">
      <x:c r="A4" s="828"/>
      <x:c r="B4" s="828"/>
      <x:c r="C4" s="828"/>
      <x:c r="D4" s="828"/>
      <x:c r="E4" s="828"/>
      <x:c r="F4" s="828"/>
      <x:c r="G4" s="828"/>
      <x:c r="H4" s="828"/>
    </x:row>
    <x:row r="5" ht="28" customHeight="1">
      <x:c r="A5" s="841" t="str">
        <x:v>ATENCIÓN: REVISE ESTE AVISO ANTES DE INTERPRETAR RESULTADOS</x:v>
      </x:c>
      <x:c r="B5" s="841"/>
      <x:c r="C5" s="841"/>
      <x:c r="D5" s="841"/>
      <x:c r="E5" s="841"/>
      <x:c r="F5" s="841"/>
      <x:c r="G5" s="841"/>
      <x:c r="H5" s="841"/>
    </x:row>
    <x:row r="6" ht="25" customHeight="1">
      <x:c r="A6" s="861" t="str">
        <x:v>En el archivo recibido, c aparece como 0.00 m y marcado “MUY BAJO”; por eso MEMORIA DE CALCULO!J453 muestra #DIV/0! al dividir entre un ancho b igual a cero. La intención de cálculo y los datos de diseño se conservaron. Revise y complete la geometría; no interprete ese resultado como verificado.</x:v>
      </x:c>
      <x:c r="B6" s="862"/>
      <x:c r="C6" s="862"/>
      <x:c r="D6" s="862"/>
      <x:c r="E6" s="862"/>
      <x:c r="F6" s="862"/>
      <x:c r="G6" s="862"/>
      <x:c r="H6" s="863"/>
    </x:row>
    <x:row r="7" ht="25" customHeight="1">
      <x:c r="A7" s="864"/>
      <x:c r="B7" s="865"/>
      <x:c r="C7" s="865"/>
      <x:c r="D7" s="865"/>
      <x:c r="E7" s="865"/>
      <x:c r="F7" s="865"/>
      <x:c r="G7" s="865"/>
      <x:c r="H7" s="866"/>
    </x:row>
    <x:row r="8" ht="25" customHeight="1">
      <x:c r="A8" s="867"/>
      <x:c r="B8" s="868"/>
      <x:c r="C8" s="868"/>
      <x:c r="D8" s="868"/>
      <x:c r="E8" s="868"/>
      <x:c r="F8" s="868"/>
      <x:c r="G8" s="868"/>
      <x:c r="H8" s="869"/>
    </x:row>
    <x:row r="9">
      <x:c r="A9" s="828"/>
      <x:c r="B9" s="828"/>
      <x:c r="C9" s="828"/>
      <x:c r="D9" s="828"/>
      <x:c r="E9" s="828"/>
      <x:c r="F9" s="828"/>
      <x:c r="G9" s="828"/>
      <x:c r="H9" s="828"/>
    </x:row>
    <x:row r="10" ht="25" customHeight="1">
      <x:c r="A10" s="872" t="str">
        <x:v>CONTENIDO DEL LIBRO</x:v>
      </x:c>
      <x:c r="B10" s="872"/>
      <x:c r="C10" s="872"/>
      <x:c r="D10" s="872"/>
      <x:c r="E10" s="872"/>
      <x:c r="F10" s="872"/>
      <x:c r="G10" s="872"/>
      <x:c r="H10" s="872"/>
    </x:row>
    <x:row r="11" ht="34" customHeight="1">
      <x:c r="A11" s="883" t="str">
        <x:v>MEMORIA DE CALCULO</x:v>
      </x:c>
      <x:c r="B11" s="884"/>
      <x:c r="C11" s="881" t="str">
        <x:v>Parámetros, geometría y desarrollo de los cálculos del muro y su zapata.</x:v>
      </x:c>
      <x:c r="D11" s="881"/>
      <x:c r="E11" s="881"/>
      <x:c r="F11" s="881"/>
      <x:c r="G11" s="881"/>
      <x:c r="H11" s="882"/>
    </x:row>
    <x:row r="12" ht="34" customHeight="1">
      <x:c r="A12" s="895" t="str">
        <x:v>REPORTE</x:v>
      </x:c>
      <x:c r="B12" s="896"/>
      <x:c r="C12" s="893" t="str">
        <x:v>Láminas de armado y cuadro de identificación del proyecto. Los campos de identificación quedan vacíos para completarlos.</x:v>
      </x:c>
      <x:c r="D12" s="893"/>
      <x:c r="E12" s="893"/>
      <x:c r="F12" s="893"/>
      <x:c r="G12" s="893"/>
      <x:c r="H12" s="894"/>
    </x:row>
    <x:row r="13" ht="34" customHeight="1">
      <x:c r="A13" s="883" t="str">
        <x:v>ESPC TEC</x:v>
      </x:c>
      <x:c r="B13" s="884"/>
      <x:c r="C13" s="881" t="str">
        <x:v>Especificaciones técnicas incluidas en el archivo fuente.</x:v>
      </x:c>
      <x:c r="D13" s="881"/>
      <x:c r="E13" s="881"/>
      <x:c r="F13" s="881"/>
      <x:c r="G13" s="881"/>
      <x:c r="H13" s="882"/>
    </x:row>
    <x:row r="14">
      <x:c r="A14" s="828"/>
      <x:c r="B14" s="828"/>
      <x:c r="C14" s="828"/>
      <x:c r="D14" s="828"/>
      <x:c r="E14" s="828"/>
      <x:c r="F14" s="828"/>
      <x:c r="G14" s="828"/>
      <x:c r="H14" s="828"/>
    </x:row>
    <x:row r="15">
      <x:c r="A15" s="828"/>
      <x:c r="B15" s="828"/>
      <x:c r="C15" s="828"/>
      <x:c r="D15" s="828"/>
      <x:c r="E15" s="828"/>
      <x:c r="F15" s="828"/>
      <x:c r="G15" s="828"/>
      <x:c r="H15" s="828"/>
    </x:row>
    <x:row r="16" ht="25" customHeight="1">
      <x:c r="A16" s="872" t="str">
        <x:v>CÓMO USARLA</x:v>
      </x:c>
      <x:c r="B16" s="872"/>
      <x:c r="C16" s="872"/>
      <x:c r="D16" s="872"/>
      <x:c r="E16" s="872"/>
      <x:c r="F16" s="872"/>
      <x:c r="G16" s="872"/>
      <x:c r="H16" s="872"/>
    </x:row>
    <x:row r="17" ht="34" customHeight="1">
      <x:c r="A17" s="898" t="str">
        <x:v>1. Guarde una copia y revise las unidades y los supuestos antes de cambiar los datos.</x:v>
      </x:c>
      <x:c r="B17" s="898"/>
      <x:c r="C17" s="898"/>
      <x:c r="D17" s="898"/>
      <x:c r="E17" s="898"/>
      <x:c r="F17" s="898"/>
      <x:c r="G17" s="898"/>
      <x:c r="H17" s="898"/>
    </x:row>
    <x:row r="18" ht="34" customHeight="1">
      <x:c r="A18" s="900" t="str">
        <x:v>2. En MEMORIA DE CALCULO, compruebe cada parámetro del terreno, materiales, cargas y geometría con la información específica del proyecto.</x:v>
      </x:c>
      <x:c r="B18" s="900"/>
      <x:c r="C18" s="900"/>
      <x:c r="D18" s="900"/>
      <x:c r="E18" s="900"/>
      <x:c r="F18" s="900"/>
      <x:c r="G18" s="900"/>
      <x:c r="H18" s="900"/>
    </x:row>
    <x:row r="19" ht="34" customHeight="1">
      <x:c r="A19" s="898" t="str">
        <x:v>3. Revise los avisos y resultados; si aparece #DIV/0!, un dato cero o un mensaje “MUY BAJO”, corrija la entrada correspondiente y vuelva a comprobar todo el diseño.</x:v>
      </x:c>
      <x:c r="B19" s="898"/>
      <x:c r="C19" s="898"/>
      <x:c r="D19" s="898"/>
      <x:c r="E19" s="898"/>
      <x:c r="F19" s="898"/>
      <x:c r="G19" s="898"/>
      <x:c r="H19" s="898"/>
    </x:row>
    <x:row r="20" ht="34" customHeight="1">
      <x:c r="A20" s="900" t="str">
        <x:v>4. Complete manualmente Proyecto, Lugar, Propietario y Tipo en el cuadro del REPORTE, y revise la lámina antes de imprimir o compartir.</x:v>
      </x:c>
      <x:c r="B20" s="900"/>
      <x:c r="C20" s="900"/>
      <x:c r="D20" s="900"/>
      <x:c r="E20" s="900"/>
      <x:c r="F20" s="900"/>
      <x:c r="G20" s="900"/>
      <x:c r="H20" s="900"/>
    </x:row>
    <x:row r="21">
      <x:c r="A21" s="828"/>
      <x:c r="B21" s="828"/>
      <x:c r="C21" s="828"/>
      <x:c r="D21" s="828"/>
      <x:c r="E21" s="828"/>
      <x:c r="F21" s="828"/>
      <x:c r="G21" s="828"/>
      <x:c r="H21" s="828"/>
    </x:row>
    <x:row r="22" ht="25" customHeight="1">
      <x:c r="A22" s="872" t="str">
        <x:v>CONVENCIONES DE LA HOJA</x:v>
      </x:c>
      <x:c r="B22" s="872"/>
      <x:c r="C22" s="872"/>
      <x:c r="D22" s="872"/>
      <x:c r="E22" s="872"/>
      <x:c r="F22" s="872"/>
      <x:c r="G22" s="872"/>
      <x:c r="H22" s="872"/>
    </x:row>
    <x:row r="23" ht="26" customHeight="1">
      <x:c r="A23" s="914" t="str">
        <x:v>Las celdas amarillas señalan valores que requieren atención del usuario (entradas o dimensiones asumidas). Verifique su significado y unidades antes de modificarlas. Las celdas con fórmulas dependen de esos datos; no sustituya sus fórmulas por valores fijos.</x:v>
      </x:c>
      <x:c r="B23" s="915"/>
      <x:c r="C23" s="915"/>
      <x:c r="D23" s="915"/>
      <x:c r="E23" s="915"/>
      <x:c r="F23" s="915"/>
      <x:c r="G23" s="915"/>
      <x:c r="H23" s="916"/>
    </x:row>
    <x:row r="24" ht="26" customHeight="1">
      <x:c r="A24" s="917"/>
      <x:c r="B24" s="918"/>
      <x:c r="C24" s="918"/>
      <x:c r="D24" s="918"/>
      <x:c r="E24" s="918"/>
      <x:c r="F24" s="918"/>
      <x:c r="G24" s="918"/>
      <x:c r="H24" s="919"/>
    </x:row>
    <x:row r="25">
      <x:c r="A25" s="828"/>
      <x:c r="B25" s="828"/>
      <x:c r="C25" s="828"/>
      <x:c r="D25" s="828"/>
      <x:c r="E25" s="828"/>
      <x:c r="F25" s="828"/>
      <x:c r="G25" s="828"/>
      <x:c r="H25" s="828"/>
    </x:row>
    <x:row r="26" ht="25" customHeight="1">
      <x:c r="A26" s="872" t="str">
        <x:v>ALCANCE DE ESTA VERSIÓN</x:v>
      </x:c>
      <x:c r="B26" s="872"/>
      <x:c r="C26" s="872"/>
      <x:c r="D26" s="872"/>
      <x:c r="E26" s="872"/>
      <x:c r="F26" s="872"/>
      <x:c r="G26" s="872"/>
      <x:c r="H26" s="872"/>
    </x:row>
    <x:row r="27" ht="26" customHeight="1">
      <x:c r="A27" s="938" t="str">
        <x:v>La mejora ordena la presentación, añade esta guía y retira cuatro referencias rotas del reporte. No constituye una revisión estructural ni valida ecuaciones, criterios, cargas, suelo o normativa. Utilice el archivo como referencia educativa y de trabajo; un profesional competente debe verificar el diseño con datos del sitio y los requisitos locales antes de aplicarlo en una obra.</x:v>
      </x:c>
      <x:c r="B27" s="939"/>
      <x:c r="C27" s="939"/>
      <x:c r="D27" s="939"/>
      <x:c r="E27" s="939"/>
      <x:c r="F27" s="939"/>
      <x:c r="G27" s="939"/>
      <x:c r="H27" s="940"/>
    </x:row>
    <x:row r="28" ht="26" customHeight="1">
      <x:c r="A28" s="941"/>
      <x:c r="B28" s="942"/>
      <x:c r="C28" s="942"/>
      <x:c r="D28" s="942"/>
      <x:c r="E28" s="942"/>
      <x:c r="F28" s="942"/>
      <x:c r="G28" s="942"/>
      <x:c r="H28" s="943"/>
    </x:row>
    <x:row r="29" ht="26" customHeight="1">
      <x:c r="A29" s="944"/>
      <x:c r="B29" s="945"/>
      <x:c r="C29" s="945"/>
      <x:c r="D29" s="945"/>
      <x:c r="E29" s="945"/>
      <x:c r="F29" s="945"/>
      <x:c r="G29" s="945"/>
      <x:c r="H29" s="946"/>
    </x:row>
    <x:row r="30">
      <x:c r="A30" s="828"/>
      <x:c r="B30" s="828"/>
      <x:c r="C30" s="828"/>
      <x:c r="D30" s="828"/>
      <x:c r="E30" s="828"/>
      <x:c r="F30" s="828"/>
      <x:c r="G30" s="828"/>
      <x:c r="H30" s="828"/>
    </x:row>
    <x:row r="31" ht="25" customHeight="1">
      <x:c r="A31" s="872" t="str">
        <x:v>CAMBIOS REALIZADOS</x:v>
      </x:c>
      <x:c r="B31" s="872"/>
      <x:c r="C31" s="872"/>
      <x:c r="D31" s="872"/>
      <x:c r="E31" s="872"/>
      <x:c r="F31" s="872"/>
      <x:c r="G31" s="872"/>
      <x:c r="H31" s="872"/>
    </x:row>
    <x:row r="32" ht="25" customHeight="1">
      <x:c r="A32" s="959" t="str">
        <x:v>Se añadieron instrucciones y se limpiaron las cuatro referencias #REF! de los campos Proyecto, Lugar, Propietario y Tipo del reporte, que ahora se completan manualmente. También se dejó explícita en J511 la referencia J508 que usaba la fórmula original por intersección implícita; se conservó el mismo resultado de cálculo. La advertencia #DIV/0! descrita arriba permanece visible para evitar presentar un cálculo no definido como válido.</x:v>
      </x:c>
      <x:c r="B32" s="960"/>
      <x:c r="C32" s="960"/>
      <x:c r="D32" s="960"/>
      <x:c r="E32" s="960"/>
      <x:c r="F32" s="960"/>
      <x:c r="G32" s="960"/>
      <x:c r="H32" s="961"/>
    </x:row>
    <x:row r="33" ht="25" customHeight="1">
      <x:c r="A33" s="962"/>
      <x:c r="B33" s="963"/>
      <x:c r="C33" s="963"/>
      <x:c r="D33" s="963"/>
      <x:c r="E33" s="963"/>
      <x:c r="F33" s="963"/>
      <x:c r="G33" s="963"/>
      <x:c r="H33" s="964"/>
    </x:row>
    <x:row r="34">
      <x:c r="A34" s="828"/>
      <x:c r="B34" s="828"/>
      <x:c r="C34" s="828"/>
      <x:c r="D34" s="828"/>
      <x:c r="E34" s="828"/>
      <x:c r="F34" s="828"/>
      <x:c r="G34" s="828"/>
      <x:c r="H34" s="828"/>
    </x:row>
    <x:row r="35" ht="28" customHeight="1">
      <x:c r="A35" s="967" t="str">
        <x:v>Copia preparada el 27 de octubre de 2026 a partir del archivo proporcionado. Mejora editorial y de presentación; no equivale a certificación técnica.</x:v>
      </x:c>
      <x:c r="B35" s="967"/>
      <x:c r="C35" s="967"/>
      <x:c r="D35" s="967"/>
      <x:c r="E35" s="967"/>
      <x:c r="F35" s="967"/>
      <x:c r="G35" s="967"/>
      <x:c r="H35" s="967"/>
    </x:row>
    <x:row r="36">
      <x:c r="A36" s="828"/>
      <x:c r="B36" s="828"/>
      <x:c r="C36" s="828"/>
      <x:c r="D36" s="828"/>
      <x:c r="E36" s="828"/>
      <x:c r="F36" s="828"/>
      <x:c r="G36" s="828"/>
      <x:c r="H36" s="828"/>
    </x:row>
    <x:row r="37">
      <x:c r="A37" s="828"/>
      <x:c r="B37" s="828"/>
      <x:c r="C37" s="828"/>
      <x:c r="D37" s="828"/>
      <x:c r="E37" s="828"/>
      <x:c r="F37" s="828"/>
      <x:c r="G37" s="828"/>
      <x:c r="H37" s="828"/>
    </x:row>
    <x:row r="38">
      <x:c r="A38" s="828"/>
      <x:c r="B38" s="828"/>
      <x:c r="C38" s="828"/>
      <x:c r="D38" s="828"/>
      <x:c r="E38" s="828"/>
      <x:c r="F38" s="828"/>
      <x:c r="G38" s="828"/>
      <x:c r="H38" s="828"/>
    </x:row>
  </x:sheetData>
  <x:mergeCells>
    <x:mergeCell ref="A1:H2"/>
    <x:mergeCell ref="A3:H3"/>
    <x:mergeCell ref="A5:H5"/>
    <x:mergeCell ref="A6:H8"/>
    <x:mergeCell ref="A10:H10"/>
    <x:mergeCell ref="A11:B11"/>
    <x:mergeCell ref="C11:H11"/>
    <x:mergeCell ref="A12:B12"/>
    <x:mergeCell ref="C12:H12"/>
    <x:mergeCell ref="A13:B13"/>
    <x:mergeCell ref="C13:H13"/>
    <x:mergeCell ref="A16:H16"/>
    <x:mergeCell ref="A17:H17"/>
    <x:mergeCell ref="A18:H18"/>
    <x:mergeCell ref="A19:H19"/>
    <x:mergeCell ref="A20:H20"/>
    <x:mergeCell ref="A22:H22"/>
    <x:mergeCell ref="A23:H24"/>
    <x:mergeCell ref="A26:H26"/>
    <x:mergeCell ref="A27:H29"/>
    <x:mergeCell ref="A31:H31"/>
    <x:mergeCell ref="A32:H33"/>
    <x:mergeCell ref="A35:H35"/>
  </x:mergeCells>
  <x:pageMargins left="0.7" right="0.7" top="0.75" bottom="0.75" header="0.3" footer="0.3"/>
</x:worksheet>
</file>