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hdgj/Downloads/"/>
    </mc:Choice>
  </mc:AlternateContent>
  <xr:revisionPtr revIDLastSave="0" documentId="8_{06CE3869-EBB6-7844-8542-665317C10317}" xr6:coauthVersionLast="46" xr6:coauthVersionMax="46" xr10:uidLastSave="{00000000-0000-0000-0000-000000000000}"/>
  <bookViews>
    <workbookView xWindow="8640" yWindow="460" windowWidth="20160" windowHeight="15820" tabRatio="800" activeTab="1"/>
  </bookViews>
  <sheets>
    <sheet name="METRADO" sheetId="9" r:id="rId1"/>
    <sheet name="ACERO" sheetId="14" r:id="rId2"/>
  </sheets>
  <definedNames>
    <definedName name="_xlnm.Print_Area" localSheetId="0">METRADO!$A$1:$J$571</definedName>
    <definedName name="_xlnm.Print_Titles" localSheetId="1">ACERO!$1:$8</definedName>
    <definedName name="_xlnm.Print_Titles" localSheetId="0">METRADO!$1:$11</definedName>
  </definedNames>
  <calcPr calcId="191029" fullCalcOnLoad="1"/>
</workbook>
</file>

<file path=xl/calcChain.xml><?xml version="1.0" encoding="utf-8"?>
<calcChain xmlns="http://schemas.openxmlformats.org/spreadsheetml/2006/main">
  <c r="H478" i="9" l="1"/>
  <c r="I478" i="9"/>
  <c r="H446" i="9"/>
  <c r="H445" i="9"/>
  <c r="H444" i="9"/>
  <c r="I443" i="9" s="1"/>
  <c r="H442" i="9"/>
  <c r="H441" i="9"/>
  <c r="H440" i="9"/>
  <c r="H438" i="9"/>
  <c r="H437" i="9"/>
  <c r="H436" i="9"/>
  <c r="H435" i="9"/>
  <c r="H434" i="9"/>
  <c r="H433" i="9"/>
  <c r="H432" i="9"/>
  <c r="I427" i="9" s="1"/>
  <c r="H431" i="9"/>
  <c r="H430" i="9"/>
  <c r="H429" i="9"/>
  <c r="H426" i="9"/>
  <c r="H425" i="9"/>
  <c r="H424" i="9"/>
  <c r="H423" i="9"/>
  <c r="H422" i="9"/>
  <c r="I421" i="9" s="1"/>
  <c r="H420" i="9"/>
  <c r="H419" i="9"/>
  <c r="H418" i="9"/>
  <c r="H417" i="9"/>
  <c r="H416" i="9"/>
  <c r="H415" i="9"/>
  <c r="E411" i="9"/>
  <c r="H411" i="9"/>
  <c r="H388" i="9"/>
  <c r="I387" i="9"/>
  <c r="H365" i="9"/>
  <c r="H366" i="9"/>
  <c r="H367" i="9"/>
  <c r="H368" i="9"/>
  <c r="H350" i="9"/>
  <c r="I349" i="9" s="1"/>
  <c r="H351" i="9"/>
  <c r="H330" i="9"/>
  <c r="E292" i="9"/>
  <c r="H292" i="9"/>
  <c r="H293" i="9"/>
  <c r="H291" i="9"/>
  <c r="J98" i="14"/>
  <c r="I98" i="14"/>
  <c r="I99" i="14" s="1"/>
  <c r="I101" i="14" s="1"/>
  <c r="J94" i="14"/>
  <c r="J99" i="14" s="1"/>
  <c r="J101" i="14" s="1"/>
  <c r="J95" i="14"/>
  <c r="J96" i="14"/>
  <c r="J97" i="14"/>
  <c r="J93" i="14"/>
  <c r="M102" i="14"/>
  <c r="L102" i="14"/>
  <c r="K102" i="14"/>
  <c r="M101" i="14"/>
  <c r="M99" i="14"/>
  <c r="L99" i="14"/>
  <c r="L101" i="14" s="1"/>
  <c r="H97" i="14"/>
  <c r="I93" i="14"/>
  <c r="H93" i="14"/>
  <c r="M92" i="14"/>
  <c r="L92" i="14"/>
  <c r="K92" i="14"/>
  <c r="J92" i="14"/>
  <c r="I92" i="14"/>
  <c r="H92" i="14"/>
  <c r="H243" i="9"/>
  <c r="H244" i="9"/>
  <c r="H242" i="9"/>
  <c r="H239" i="9"/>
  <c r="H240" i="9"/>
  <c r="H218" i="9"/>
  <c r="J29" i="14"/>
  <c r="G188" i="9"/>
  <c r="G186" i="9"/>
  <c r="H186" i="9" s="1"/>
  <c r="I185" i="9" s="1"/>
  <c r="G183" i="9"/>
  <c r="H183" i="9"/>
  <c r="I182" i="9" s="1"/>
  <c r="J16" i="14"/>
  <c r="G15" i="14"/>
  <c r="J15" i="14"/>
  <c r="G14" i="14"/>
  <c r="J14" i="14"/>
  <c r="J18" i="14" s="1"/>
  <c r="J20" i="14" s="1"/>
  <c r="H174" i="9"/>
  <c r="H173" i="9"/>
  <c r="H172" i="9"/>
  <c r="H171" i="9"/>
  <c r="H170" i="9"/>
  <c r="H169" i="9"/>
  <c r="H168" i="9"/>
  <c r="H167" i="9"/>
  <c r="H166" i="9"/>
  <c r="I165" i="9" s="1"/>
  <c r="H119" i="9"/>
  <c r="H120" i="9"/>
  <c r="H121" i="9"/>
  <c r="H122" i="9"/>
  <c r="H123" i="9"/>
  <c r="H124" i="9"/>
  <c r="H125" i="9"/>
  <c r="I118" i="9" s="1"/>
  <c r="H126" i="9"/>
  <c r="H127" i="9"/>
  <c r="H77" i="9"/>
  <c r="H79" i="9"/>
  <c r="H41" i="9"/>
  <c r="H40" i="9"/>
  <c r="H39" i="9"/>
  <c r="H449" i="9"/>
  <c r="I448" i="9"/>
  <c r="H28" i="9"/>
  <c r="I27" i="9" s="1"/>
  <c r="H31" i="9"/>
  <c r="I30" i="9" s="1"/>
  <c r="H59" i="9"/>
  <c r="I58" i="9"/>
  <c r="H69" i="9"/>
  <c r="I68" i="9"/>
  <c r="H67" i="9"/>
  <c r="I66" i="9"/>
  <c r="H63" i="9"/>
  <c r="I62" i="9" s="1"/>
  <c r="H51" i="9"/>
  <c r="I50" i="9"/>
  <c r="H49" i="9"/>
  <c r="I48" i="9"/>
  <c r="H36" i="9"/>
  <c r="I35" i="9" s="1"/>
  <c r="H34" i="9"/>
  <c r="I33" i="9" s="1"/>
  <c r="H26" i="9"/>
  <c r="I25" i="9"/>
  <c r="H22" i="9"/>
  <c r="I21" i="9"/>
  <c r="H390" i="9"/>
  <c r="H551" i="9"/>
  <c r="I551" i="9"/>
  <c r="H543" i="9"/>
  <c r="I543" i="9" s="1"/>
  <c r="H541" i="9"/>
  <c r="I541" i="9"/>
  <c r="H538" i="9"/>
  <c r="I538" i="9" s="1"/>
  <c r="H537" i="9"/>
  <c r="I537" i="9"/>
  <c r="H539" i="9"/>
  <c r="I539" i="9" s="1"/>
  <c r="H534" i="9"/>
  <c r="I534" i="9"/>
  <c r="H535" i="9"/>
  <c r="I535" i="9" s="1"/>
  <c r="H536" i="9"/>
  <c r="I536" i="9"/>
  <c r="H518" i="9"/>
  <c r="I518" i="9" s="1"/>
  <c r="H519" i="9"/>
  <c r="I519" i="9"/>
  <c r="H520" i="9"/>
  <c r="I520" i="9" s="1"/>
  <c r="H521" i="9"/>
  <c r="I521" i="9"/>
  <c r="H522" i="9"/>
  <c r="I522" i="9" s="1"/>
  <c r="H517" i="9"/>
  <c r="I517" i="9"/>
  <c r="H529" i="9"/>
  <c r="I529" i="9" s="1"/>
  <c r="H530" i="9"/>
  <c r="I530" i="9"/>
  <c r="H531" i="9"/>
  <c r="I531" i="9" s="1"/>
  <c r="H532" i="9"/>
  <c r="I532" i="9"/>
  <c r="H524" i="9"/>
  <c r="I524" i="9" s="1"/>
  <c r="H526" i="9"/>
  <c r="I526" i="9"/>
  <c r="H527" i="9"/>
  <c r="I527" i="9" s="1"/>
  <c r="H525" i="9"/>
  <c r="I525" i="9"/>
  <c r="H547" i="9"/>
  <c r="I547" i="9" s="1"/>
  <c r="H548" i="9"/>
  <c r="I548" i="9"/>
  <c r="H549" i="9"/>
  <c r="I549" i="9" s="1"/>
  <c r="H546" i="9"/>
  <c r="I546" i="9"/>
  <c r="H555" i="9"/>
  <c r="I555" i="9" s="1"/>
  <c r="H556" i="9"/>
  <c r="I556" i="9"/>
  <c r="H554" i="9"/>
  <c r="I554" i="9" s="1"/>
  <c r="H514" i="9"/>
  <c r="I513" i="9"/>
  <c r="H480" i="9"/>
  <c r="I479" i="9" s="1"/>
  <c r="H454" i="9"/>
  <c r="I454" i="9"/>
  <c r="H455" i="9"/>
  <c r="I455" i="9" s="1"/>
  <c r="H457" i="9"/>
  <c r="I457" i="9"/>
  <c r="H458" i="9"/>
  <c r="I458" i="9" s="1"/>
  <c r="H460" i="9"/>
  <c r="I460" i="9"/>
  <c r="H461" i="9"/>
  <c r="I461" i="9" s="1"/>
  <c r="H462" i="9"/>
  <c r="I462" i="9"/>
  <c r="H464" i="9"/>
  <c r="I464" i="9" s="1"/>
  <c r="H465" i="9"/>
  <c r="I465" i="9"/>
  <c r="H503" i="9"/>
  <c r="I503" i="9"/>
  <c r="H508" i="9"/>
  <c r="I508" i="9"/>
  <c r="H502" i="9"/>
  <c r="I502" i="9" s="1"/>
  <c r="H507" i="9"/>
  <c r="I507" i="9"/>
  <c r="H506" i="9"/>
  <c r="I506" i="9" s="1"/>
  <c r="H505" i="9"/>
  <c r="I505" i="9"/>
  <c r="H504" i="9"/>
  <c r="I504" i="9" s="1"/>
  <c r="H501" i="9"/>
  <c r="I501" i="9"/>
  <c r="H499" i="9"/>
  <c r="I498" i="9" s="1"/>
  <c r="H497" i="9"/>
  <c r="I497" i="9"/>
  <c r="H496" i="9"/>
  <c r="I496" i="9" s="1"/>
  <c r="H493" i="9"/>
  <c r="H494" i="9"/>
  <c r="H486" i="9"/>
  <c r="I486" i="9" s="1"/>
  <c r="H487" i="9"/>
  <c r="I487" i="9"/>
  <c r="H488" i="9"/>
  <c r="I488" i="9" s="1"/>
  <c r="H489" i="9"/>
  <c r="I489" i="9"/>
  <c r="H483" i="9"/>
  <c r="I482" i="9" s="1"/>
  <c r="H477" i="9"/>
  <c r="I477" i="9"/>
  <c r="H474" i="9"/>
  <c r="I473" i="9" s="1"/>
  <c r="H472" i="9"/>
  <c r="I471" i="9"/>
  <c r="H469" i="9"/>
  <c r="H470" i="9"/>
  <c r="H511" i="9"/>
  <c r="I510" i="9"/>
  <c r="H492" i="9"/>
  <c r="I491" i="9" s="1"/>
  <c r="H485" i="9"/>
  <c r="I485" i="9" s="1"/>
  <c r="H476" i="9"/>
  <c r="I476" i="9" s="1"/>
  <c r="H468" i="9"/>
  <c r="H453" i="9"/>
  <c r="I453" i="9"/>
  <c r="H399" i="9"/>
  <c r="H412" i="9"/>
  <c r="H410" i="9"/>
  <c r="H409" i="9"/>
  <c r="H408" i="9"/>
  <c r="H407" i="9"/>
  <c r="H406" i="9"/>
  <c r="H405" i="9"/>
  <c r="H404" i="9"/>
  <c r="H403" i="9"/>
  <c r="H402" i="9"/>
  <c r="H401" i="9"/>
  <c r="H400" i="9"/>
  <c r="H383" i="9"/>
  <c r="H381" i="9"/>
  <c r="H378" i="9"/>
  <c r="H376" i="9"/>
  <c r="I375" i="9" s="1"/>
  <c r="H357" i="9"/>
  <c r="H326" i="9"/>
  <c r="H316" i="9"/>
  <c r="H278" i="9"/>
  <c r="H286" i="9"/>
  <c r="H372" i="9"/>
  <c r="H373" i="9"/>
  <c r="I370" i="9" s="1"/>
  <c r="H371" i="9"/>
  <c r="H277" i="9"/>
  <c r="H276" i="9"/>
  <c r="H275" i="9"/>
  <c r="H304" i="9"/>
  <c r="H301" i="9"/>
  <c r="H323" i="9"/>
  <c r="H313" i="9"/>
  <c r="I308" i="9" s="1"/>
  <c r="H312" i="9"/>
  <c r="H392" i="9"/>
  <c r="H393" i="9"/>
  <c r="H394" i="9"/>
  <c r="H395" i="9"/>
  <c r="H391" i="9"/>
  <c r="H384" i="9"/>
  <c r="I380" i="9" s="1"/>
  <c r="H386" i="9"/>
  <c r="I385" i="9" s="1"/>
  <c r="H382" i="9"/>
  <c r="H377" i="9"/>
  <c r="H361" i="9"/>
  <c r="H360" i="9"/>
  <c r="H358" i="9"/>
  <c r="H355" i="9"/>
  <c r="H354" i="9"/>
  <c r="H353" i="9"/>
  <c r="H352" i="9"/>
  <c r="H347" i="9"/>
  <c r="H346" i="9"/>
  <c r="H345" i="9"/>
  <c r="H344" i="9"/>
  <c r="H343" i="9"/>
  <c r="H342" i="9"/>
  <c r="I339" i="9" s="1"/>
  <c r="H341" i="9"/>
  <c r="H340" i="9"/>
  <c r="H337" i="9"/>
  <c r="H336" i="9"/>
  <c r="H335" i="9"/>
  <c r="H332" i="9"/>
  <c r="H327" i="9"/>
  <c r="I325" i="9" s="1"/>
  <c r="H329" i="9"/>
  <c r="I328" i="9" s="1"/>
  <c r="H331" i="9"/>
  <c r="H322" i="9"/>
  <c r="H321" i="9"/>
  <c r="H311" i="9"/>
  <c r="H314" i="9"/>
  <c r="H315" i="9"/>
  <c r="H317" i="9"/>
  <c r="H318" i="9"/>
  <c r="H319" i="9"/>
  <c r="H310" i="9"/>
  <c r="H307" i="9"/>
  <c r="H306" i="9"/>
  <c r="H305" i="9"/>
  <c r="H303" i="9"/>
  <c r="H297" i="9"/>
  <c r="I295" i="9" s="1"/>
  <c r="H298" i="9"/>
  <c r="H299" i="9"/>
  <c r="H300" i="9"/>
  <c r="H296" i="9"/>
  <c r="H282" i="9"/>
  <c r="H281" i="9"/>
  <c r="H285" i="9"/>
  <c r="H284" i="9"/>
  <c r="H283" i="9"/>
  <c r="H290" i="9"/>
  <c r="H289" i="9"/>
  <c r="H288" i="9"/>
  <c r="H287" i="9"/>
  <c r="H280" i="9"/>
  <c r="H268" i="9"/>
  <c r="H269" i="9"/>
  <c r="I265" i="9" s="1"/>
  <c r="H270" i="9"/>
  <c r="H271" i="9"/>
  <c r="H272" i="9"/>
  <c r="H267" i="9"/>
  <c r="H266" i="9"/>
  <c r="H264" i="9"/>
  <c r="H262" i="9"/>
  <c r="H260" i="9"/>
  <c r="H256" i="9"/>
  <c r="I254" i="9" s="1"/>
  <c r="H257" i="9"/>
  <c r="H258" i="9"/>
  <c r="H259" i="9"/>
  <c r="H261" i="9"/>
  <c r="H263" i="9"/>
  <c r="H255" i="9"/>
  <c r="H253" i="9"/>
  <c r="I249" i="9" s="1"/>
  <c r="H251" i="9"/>
  <c r="H250" i="9"/>
  <c r="H82" i="14"/>
  <c r="H83" i="14"/>
  <c r="H81" i="14"/>
  <c r="J80" i="14"/>
  <c r="M79" i="14"/>
  <c r="L79" i="14"/>
  <c r="J79" i="14"/>
  <c r="I79" i="14"/>
  <c r="H79" i="14"/>
  <c r="J78" i="14"/>
  <c r="M77" i="14"/>
  <c r="L77" i="14"/>
  <c r="J77" i="14"/>
  <c r="I77" i="14"/>
  <c r="I84" i="14" s="1"/>
  <c r="I86" i="14" s="1"/>
  <c r="H77" i="14"/>
  <c r="H84" i="14" s="1"/>
  <c r="H86" i="14" s="1"/>
  <c r="J76" i="14"/>
  <c r="M75" i="14"/>
  <c r="L75" i="14"/>
  <c r="J75" i="14"/>
  <c r="I75" i="14"/>
  <c r="H75" i="14"/>
  <c r="J74" i="14"/>
  <c r="J84" i="14" s="1"/>
  <c r="J86" i="14" s="1"/>
  <c r="H235" i="9"/>
  <c r="I231" i="9" s="1"/>
  <c r="H234" i="9"/>
  <c r="H233" i="9"/>
  <c r="H232" i="9"/>
  <c r="H228" i="9"/>
  <c r="H226" i="9"/>
  <c r="H224" i="9"/>
  <c r="I222" i="9" s="1"/>
  <c r="H225" i="9"/>
  <c r="H227" i="9"/>
  <c r="H223" i="9"/>
  <c r="K41" i="14"/>
  <c r="H208" i="9"/>
  <c r="H213" i="9"/>
  <c r="H212" i="9"/>
  <c r="H211" i="9"/>
  <c r="I209" i="9" s="1"/>
  <c r="H210" i="9"/>
  <c r="H207" i="9"/>
  <c r="I206" i="9"/>
  <c r="H201" i="9"/>
  <c r="H202" i="9"/>
  <c r="H203" i="9"/>
  <c r="H199" i="9"/>
  <c r="I196" i="9" s="1"/>
  <c r="H200" i="9"/>
  <c r="H198" i="9"/>
  <c r="H197" i="9"/>
  <c r="J60" i="14"/>
  <c r="J61" i="14"/>
  <c r="J62" i="14"/>
  <c r="J56" i="14"/>
  <c r="J65" i="14" s="1"/>
  <c r="J67" i="14" s="1"/>
  <c r="J57" i="14"/>
  <c r="J58" i="14"/>
  <c r="J59" i="14"/>
  <c r="I59" i="14"/>
  <c r="H59" i="14"/>
  <c r="J55" i="14"/>
  <c r="M68" i="14"/>
  <c r="L68" i="14"/>
  <c r="K68" i="14"/>
  <c r="M65" i="14"/>
  <c r="M67" i="14" s="1"/>
  <c r="L65" i="14"/>
  <c r="L67" i="14"/>
  <c r="I64" i="14"/>
  <c r="I63" i="14"/>
  <c r="H63" i="14"/>
  <c r="H65" i="14" s="1"/>
  <c r="H67" i="14" s="1"/>
  <c r="H68" i="14" s="1"/>
  <c r="I214" i="9" s="1"/>
  <c r="K65" i="14"/>
  <c r="K67" i="14"/>
  <c r="I55" i="14"/>
  <c r="H55" i="14"/>
  <c r="M53" i="14"/>
  <c r="L53" i="14"/>
  <c r="K53" i="14"/>
  <c r="J53" i="14"/>
  <c r="I53" i="14"/>
  <c r="H53" i="14"/>
  <c r="J46" i="14"/>
  <c r="J48" i="14" s="1"/>
  <c r="L46" i="14"/>
  <c r="L48" i="14" s="1"/>
  <c r="M46" i="14"/>
  <c r="M48" i="14"/>
  <c r="I45" i="14"/>
  <c r="I44" i="14"/>
  <c r="I46" i="14" s="1"/>
  <c r="I48" i="14" s="1"/>
  <c r="K43" i="14"/>
  <c r="K42" i="14"/>
  <c r="K40" i="14"/>
  <c r="K46" i="14" s="1"/>
  <c r="K48" i="14" s="1"/>
  <c r="I27" i="14"/>
  <c r="I31" i="14" s="1"/>
  <c r="I33" i="14" s="1"/>
  <c r="M31" i="14"/>
  <c r="M33" i="14"/>
  <c r="L31" i="14"/>
  <c r="L33" i="14" s="1"/>
  <c r="I30" i="14"/>
  <c r="H29" i="14"/>
  <c r="J26" i="14"/>
  <c r="H188" i="9"/>
  <c r="H189" i="9"/>
  <c r="H187" i="9"/>
  <c r="H184" i="9"/>
  <c r="H178" i="9"/>
  <c r="I177" i="9"/>
  <c r="H179" i="9"/>
  <c r="J17" i="14"/>
  <c r="H95" i="9"/>
  <c r="H92" i="9"/>
  <c r="I90" i="9" s="1"/>
  <c r="H93" i="9"/>
  <c r="H94" i="9"/>
  <c r="H96" i="9"/>
  <c r="H97" i="9"/>
  <c r="H98" i="9"/>
  <c r="H99" i="9"/>
  <c r="H100" i="9"/>
  <c r="H101" i="9"/>
  <c r="H102" i="9"/>
  <c r="H103" i="9"/>
  <c r="H104" i="9"/>
  <c r="H105" i="9"/>
  <c r="H106" i="9"/>
  <c r="H107" i="9"/>
  <c r="H86" i="9"/>
  <c r="I84" i="9" s="1"/>
  <c r="H158" i="9"/>
  <c r="I156" i="9" s="1"/>
  <c r="H159" i="9"/>
  <c r="H160" i="9"/>
  <c r="H161" i="9"/>
  <c r="H162" i="9"/>
  <c r="H163" i="9"/>
  <c r="H164" i="9"/>
  <c r="H157" i="9"/>
  <c r="H145" i="9"/>
  <c r="I143" i="9"/>
  <c r="H144" i="9"/>
  <c r="H128" i="9"/>
  <c r="H117" i="9"/>
  <c r="H116" i="9"/>
  <c r="H115" i="9"/>
  <c r="H114" i="9"/>
  <c r="H113" i="9"/>
  <c r="H112" i="9"/>
  <c r="H110" i="9"/>
  <c r="H111" i="9"/>
  <c r="H109" i="9"/>
  <c r="I108" i="9" s="1"/>
  <c r="H13" i="14"/>
  <c r="I13" i="14"/>
  <c r="J13" i="14"/>
  <c r="K13" i="14"/>
  <c r="L13" i="14"/>
  <c r="M13" i="14"/>
  <c r="H14" i="14"/>
  <c r="H18" i="14" s="1"/>
  <c r="H20" i="14" s="1"/>
  <c r="I14" i="14"/>
  <c r="I18" i="14" s="1"/>
  <c r="I20" i="14" s="1"/>
  <c r="L14" i="14"/>
  <c r="L18" i="14"/>
  <c r="L20" i="14" s="1"/>
  <c r="M14" i="14"/>
  <c r="H15" i="14"/>
  <c r="I15" i="14"/>
  <c r="L15" i="14"/>
  <c r="M15" i="14"/>
  <c r="M18" i="14" s="1"/>
  <c r="M20" i="14" s="1"/>
  <c r="H16" i="14"/>
  <c r="I16" i="14"/>
  <c r="H17" i="14"/>
  <c r="I17" i="14"/>
  <c r="K18" i="14"/>
  <c r="K20" i="14"/>
  <c r="K21" i="14"/>
  <c r="L21" i="14"/>
  <c r="M21" i="14"/>
  <c r="H25" i="14"/>
  <c r="I25" i="14"/>
  <c r="J25" i="14"/>
  <c r="K25" i="14"/>
  <c r="K31" i="14"/>
  <c r="K33" i="14" s="1"/>
  <c r="L25" i="14"/>
  <c r="M25" i="14"/>
  <c r="H26" i="14"/>
  <c r="H27" i="14"/>
  <c r="H28" i="14"/>
  <c r="H31" i="14"/>
  <c r="H33" i="14"/>
  <c r="K28" i="14"/>
  <c r="H30" i="14"/>
  <c r="K34" i="14"/>
  <c r="L34" i="14"/>
  <c r="M34" i="14"/>
  <c r="H38" i="14"/>
  <c r="I38" i="14"/>
  <c r="J38" i="14"/>
  <c r="K38" i="14"/>
  <c r="L38" i="14"/>
  <c r="M38" i="14"/>
  <c r="H40" i="14"/>
  <c r="I40" i="14"/>
  <c r="H44" i="14"/>
  <c r="H46" i="14"/>
  <c r="H48" i="14"/>
  <c r="K49" i="14"/>
  <c r="L49" i="14"/>
  <c r="M49" i="14"/>
  <c r="H72" i="14"/>
  <c r="I72" i="14"/>
  <c r="J72" i="14"/>
  <c r="K72" i="14"/>
  <c r="L72" i="14"/>
  <c r="M72" i="14"/>
  <c r="I73" i="14"/>
  <c r="J73" i="14"/>
  <c r="L73" i="14"/>
  <c r="M73" i="14"/>
  <c r="K84" i="14"/>
  <c r="K86" i="14"/>
  <c r="K87" i="14"/>
  <c r="L87" i="14"/>
  <c r="M87" i="14"/>
  <c r="H16" i="9"/>
  <c r="I15" i="9" s="1"/>
  <c r="H18" i="9"/>
  <c r="I17" i="9"/>
  <c r="H20" i="9"/>
  <c r="I19" i="9"/>
  <c r="H44" i="9"/>
  <c r="H45" i="9"/>
  <c r="H46" i="9"/>
  <c r="I43" i="9" s="1"/>
  <c r="H85" i="9"/>
  <c r="H76" i="9"/>
  <c r="H78" i="9"/>
  <c r="H80" i="9"/>
  <c r="H81" i="9"/>
  <c r="H82" i="9"/>
  <c r="H83" i="9"/>
  <c r="H88" i="9"/>
  <c r="I87" i="9" s="1"/>
  <c r="H135" i="9"/>
  <c r="H136" i="9"/>
  <c r="H137" i="9"/>
  <c r="I134" i="9" s="1"/>
  <c r="H138" i="9"/>
  <c r="H139" i="9"/>
  <c r="H140" i="9"/>
  <c r="H141" i="9"/>
  <c r="H142" i="9"/>
  <c r="H148" i="9"/>
  <c r="H149" i="9"/>
  <c r="I147" i="9" s="1"/>
  <c r="H150" i="9"/>
  <c r="H151" i="9"/>
  <c r="H152" i="9"/>
  <c r="H153" i="9"/>
  <c r="H154" i="9"/>
  <c r="H155" i="9"/>
  <c r="H194" i="9"/>
  <c r="H195" i="9"/>
  <c r="I193" i="9"/>
  <c r="H219" i="9"/>
  <c r="I217" i="9" s="1"/>
  <c r="H220" i="9"/>
  <c r="H221" i="9"/>
  <c r="J31" i="14"/>
  <c r="J33" i="14"/>
  <c r="I38" i="9"/>
  <c r="I237" i="9"/>
  <c r="I414" i="9"/>
  <c r="I75" i="9"/>
  <c r="I467" i="9"/>
  <c r="I398" i="9"/>
  <c r="I389" i="9"/>
  <c r="I364" i="9"/>
  <c r="I359" i="9"/>
  <c r="I356" i="9"/>
  <c r="I334" i="9"/>
  <c r="I302" i="9"/>
  <c r="I274" i="9"/>
  <c r="H294" i="9"/>
  <c r="I279" i="9"/>
  <c r="K99" i="14"/>
  <c r="K101" i="14"/>
  <c r="H99" i="14"/>
  <c r="H101" i="14"/>
  <c r="I241" i="9"/>
  <c r="M84" i="14"/>
  <c r="M86" i="14" s="1"/>
  <c r="L84" i="14"/>
  <c r="L86" i="14"/>
  <c r="I65" i="14"/>
  <c r="I67" i="14"/>
  <c r="H87" i="14" l="1"/>
  <c r="I229" i="9" s="1"/>
  <c r="H49" i="14"/>
  <c r="I204" i="9" s="1"/>
  <c r="H131" i="9"/>
  <c r="H34" i="14"/>
  <c r="I190" i="9" s="1"/>
  <c r="H130" i="9"/>
  <c r="I129" i="9" s="1"/>
  <c r="H21" i="14"/>
  <c r="I180" i="9" s="1"/>
  <c r="H102" i="14"/>
  <c r="I245" i="9" s="1"/>
</calcChain>
</file>

<file path=xl/sharedStrings.xml><?xml version="1.0" encoding="utf-8"?>
<sst xmlns="http://schemas.openxmlformats.org/spreadsheetml/2006/main" count="911" uniqueCount="487">
  <si>
    <t>m3</t>
  </si>
  <si>
    <t>TOTAL</t>
  </si>
  <si>
    <t>DESCRIPCION</t>
  </si>
  <si>
    <t>PARCIAL</t>
  </si>
  <si>
    <t>UND</t>
  </si>
  <si>
    <t>TRABAJOS PRELIMINARES</t>
  </si>
  <si>
    <t>COD</t>
  </si>
  <si>
    <t>MOVIMIENTO DE TIERRAS</t>
  </si>
  <si>
    <t>OBRAS DE CONCRETO SIMPLE</t>
  </si>
  <si>
    <t>ZAPATAS</t>
  </si>
  <si>
    <t>COLUMNAS</t>
  </si>
  <si>
    <t>VIGAS</t>
  </si>
  <si>
    <t>kg</t>
  </si>
  <si>
    <t>MEDIDAS</t>
  </si>
  <si>
    <t>LARGO</t>
  </si>
  <si>
    <t>ANCHO</t>
  </si>
  <si>
    <t>ALTO</t>
  </si>
  <si>
    <t>CANT</t>
  </si>
  <si>
    <t>HOJA DE METRADOS</t>
  </si>
  <si>
    <t>Z-1</t>
  </si>
  <si>
    <t>Z-2</t>
  </si>
  <si>
    <t>Ø</t>
  </si>
  <si>
    <t>ELEM.</t>
  </si>
  <si>
    <t>1/4"</t>
  </si>
  <si>
    <t>3/8"</t>
  </si>
  <si>
    <t>1/2"</t>
  </si>
  <si>
    <t>5/8"</t>
  </si>
  <si>
    <t>3/4"</t>
  </si>
  <si>
    <t>1"</t>
  </si>
  <si>
    <t>Longitud Total de Ø en Metros Lineales</t>
  </si>
  <si>
    <t>Peso en Kilogramos por metro Lineal</t>
  </si>
  <si>
    <t>Total en Kilogramos por Ø</t>
  </si>
  <si>
    <t>TOTAL EN KG:</t>
  </si>
  <si>
    <t>Kg</t>
  </si>
  <si>
    <t>C-1</t>
  </si>
  <si>
    <t>ESTRIBOS</t>
  </si>
  <si>
    <t>HOJA DE METRADO DE ACERO</t>
  </si>
  <si>
    <t>LOSA ALIGERADA</t>
  </si>
  <si>
    <t>PISOS Y PAVIMENTOS</t>
  </si>
  <si>
    <t>m2</t>
  </si>
  <si>
    <t>ZOCALOS</t>
  </si>
  <si>
    <t>CARPINTERIA DE MADERA</t>
  </si>
  <si>
    <t>PINTURA</t>
  </si>
  <si>
    <t>INSTALACIONES SANITARIAS</t>
  </si>
  <si>
    <t>INSTALACIONES ELECTRICAS</t>
  </si>
  <si>
    <t>OBRAS PROVISIONALES Y TRABAJOS PRELIMINARES</t>
  </si>
  <si>
    <t>ESTRUCTURAS</t>
  </si>
  <si>
    <t>ARQUITECTURA</t>
  </si>
  <si>
    <t>C-2</t>
  </si>
  <si>
    <t>ESCALERAS</t>
  </si>
  <si>
    <t>ARTEFACTOS</t>
  </si>
  <si>
    <t xml:space="preserve">OBRA  :  </t>
  </si>
  <si>
    <r>
      <rPr>
        <b/>
        <sz val="9"/>
        <rFont val="Arial"/>
        <family val="2"/>
      </rPr>
      <t xml:space="preserve">PROPIETARIO       :  </t>
    </r>
    <r>
      <rPr>
        <sz val="9"/>
        <rFont val="Arial"/>
        <family val="2"/>
      </rPr>
      <t xml:space="preserve">    </t>
    </r>
  </si>
  <si>
    <r>
      <rPr>
        <b/>
        <sz val="9"/>
        <rFont val="Arial"/>
        <family val="2"/>
      </rPr>
      <t xml:space="preserve">PROVINCIA            :     </t>
    </r>
    <r>
      <rPr>
        <sz val="9"/>
        <rFont val="Arial"/>
        <family val="2"/>
      </rPr>
      <t xml:space="preserve"> </t>
    </r>
  </si>
  <si>
    <r>
      <rPr>
        <b/>
        <sz val="9"/>
        <rFont val="Arial"/>
        <family val="2"/>
      </rPr>
      <t xml:space="preserve">DISTRITO               :    </t>
    </r>
    <r>
      <rPr>
        <sz val="9"/>
        <rFont val="Arial"/>
        <family val="2"/>
      </rPr>
      <t xml:space="preserve">  </t>
    </r>
  </si>
  <si>
    <r>
      <rPr>
        <b/>
        <sz val="9"/>
        <rFont val="Arial"/>
        <family val="2"/>
      </rPr>
      <t xml:space="preserve">LUGAR                   :  </t>
    </r>
    <r>
      <rPr>
        <sz val="9"/>
        <rFont val="Arial"/>
        <family val="2"/>
      </rPr>
      <t xml:space="preserve">     </t>
    </r>
  </si>
  <si>
    <r>
      <rPr>
        <b/>
        <sz val="9"/>
        <rFont val="Arial"/>
        <family val="2"/>
      </rPr>
      <t>FECHA                      :</t>
    </r>
    <r>
      <rPr>
        <sz val="9"/>
        <rFont val="Arial"/>
        <family val="2"/>
      </rPr>
      <t xml:space="preserve">   </t>
    </r>
  </si>
  <si>
    <t>CANTIDAD</t>
  </si>
  <si>
    <t>OBRAS PROVISIONALES, TRABAJOS PRELIMINARES, SEGURIDAD Y SALUD</t>
  </si>
  <si>
    <t>1.1.1</t>
  </si>
  <si>
    <t>1.1.2</t>
  </si>
  <si>
    <t>1.1.1.1</t>
  </si>
  <si>
    <t>1.1.1.2</t>
  </si>
  <si>
    <t>Almacen</t>
  </si>
  <si>
    <t>Oficina</t>
  </si>
  <si>
    <t>1.1.1.3</t>
  </si>
  <si>
    <t>Caseta de Guardiania</t>
  </si>
  <si>
    <t>1.1.2.1</t>
  </si>
  <si>
    <t>1.1.2.1.1</t>
  </si>
  <si>
    <t>Obtencion del Servicio de Agua Potable</t>
  </si>
  <si>
    <t>1.1.2.2</t>
  </si>
  <si>
    <t>Obtencion del Servicio de Desague</t>
  </si>
  <si>
    <t>Glb</t>
  </si>
  <si>
    <t>1.1.2.3</t>
  </si>
  <si>
    <t>Conexión e Instalacion del Servicio Electrico</t>
  </si>
  <si>
    <t>Consumo y Mantenimiento de Energia Electrica</t>
  </si>
  <si>
    <t>1.1.3</t>
  </si>
  <si>
    <t>1.1.3.1</t>
  </si>
  <si>
    <t>SEGURIDAD Y SALUD</t>
  </si>
  <si>
    <t>1.2.1</t>
  </si>
  <si>
    <t xml:space="preserve">Elaboracion, Implementacion y Administracion del Plan de Seguridad y Salud en el Trabajo </t>
  </si>
  <si>
    <t>1.2.1.1</t>
  </si>
  <si>
    <t>Und.</t>
  </si>
  <si>
    <t>Glb.</t>
  </si>
  <si>
    <t>1.2.1.2</t>
  </si>
  <si>
    <t>1.2.1.3</t>
  </si>
  <si>
    <t>1.2.1.4</t>
  </si>
  <si>
    <t>1.2.2</t>
  </si>
  <si>
    <t>2.1.2</t>
  </si>
  <si>
    <t>2.1.2.1</t>
  </si>
  <si>
    <t>Excavacion para Zapatas</t>
  </si>
  <si>
    <t>1.1.9</t>
  </si>
  <si>
    <t>1.1.9.1</t>
  </si>
  <si>
    <t>Guantes de Nylon</t>
  </si>
  <si>
    <t>Casco Naranja</t>
  </si>
  <si>
    <t>Lentes de Proteccion</t>
  </si>
  <si>
    <t>Botas de Seguridad con Acero</t>
  </si>
  <si>
    <t>Chalecos</t>
  </si>
  <si>
    <t>Pantalones</t>
  </si>
  <si>
    <t>Protector de oidos</t>
  </si>
  <si>
    <t>Sistema de Lineas de Vida</t>
  </si>
  <si>
    <t>Puntos de Anclaje</t>
  </si>
  <si>
    <t>Sistema de Mallas Anticaidas</t>
  </si>
  <si>
    <t>Parante de Identificacion de Obra</t>
  </si>
  <si>
    <t>Cintas Señalizadoras</t>
  </si>
  <si>
    <t>Conos de Seguridad</t>
  </si>
  <si>
    <t>Personal Tecnico Para Capacitacion en Seguridad y Salud</t>
  </si>
  <si>
    <t>Botiquines</t>
  </si>
  <si>
    <t>Camillas</t>
  </si>
  <si>
    <t>Excavaciones para Cimientos</t>
  </si>
  <si>
    <t>Eje 1 - 1, entre Eje A y B</t>
  </si>
  <si>
    <t>Eje 2 - 2, entre Eje A y B</t>
  </si>
  <si>
    <t>Eje entre 2 y 3, entre A y B - CC1</t>
  </si>
  <si>
    <t>Eje 4 - 4, entre Eje A y B</t>
  </si>
  <si>
    <t>Eje A - A y Eje B - B, entre Eje 1 y 2 y Eje 3 y 4</t>
  </si>
  <si>
    <t xml:space="preserve">Eje A - A y Eje B - B, entre Eje 2 y 3 </t>
  </si>
  <si>
    <t>Eje entre A y B, entre Eje 1 y 2 - CC2</t>
  </si>
  <si>
    <t>Excavacion Base de Escalera</t>
  </si>
  <si>
    <t>2.1.4</t>
  </si>
  <si>
    <t>RELLENOS</t>
  </si>
  <si>
    <t>2.1.4.1</t>
  </si>
  <si>
    <t>Relleno Debajo del N.T.N. - Zapatas y Cimientos</t>
  </si>
  <si>
    <t>Z - 1</t>
  </si>
  <si>
    <t>Z - 2</t>
  </si>
  <si>
    <t xml:space="preserve">Relleno Debajo del N.P.T. </t>
  </si>
  <si>
    <t>NIVELACION INTERIOR Y APISONADO</t>
  </si>
  <si>
    <t>2.1.5</t>
  </si>
  <si>
    <t>ELIMINACION DEL MATERIAL EXCEDENTE</t>
  </si>
  <si>
    <t>2.1.6</t>
  </si>
  <si>
    <t>2.2.1</t>
  </si>
  <si>
    <t xml:space="preserve">    </t>
  </si>
  <si>
    <t>2.2.3</t>
  </si>
  <si>
    <t>2.2.6</t>
  </si>
  <si>
    <t>2.2.6.1</t>
  </si>
  <si>
    <t>2.2.6.2</t>
  </si>
  <si>
    <t>2.2.9</t>
  </si>
  <si>
    <t>2.3.</t>
  </si>
  <si>
    <t>OBRAS DE CONCRETO ARMADO</t>
  </si>
  <si>
    <t>2.3.2</t>
  </si>
  <si>
    <t>2.3.2.1</t>
  </si>
  <si>
    <t>2.3.2.3</t>
  </si>
  <si>
    <t>2.3.7</t>
  </si>
  <si>
    <t>2.3.7.1</t>
  </si>
  <si>
    <t>C - 1</t>
  </si>
  <si>
    <t>C - 2</t>
  </si>
  <si>
    <t>VER METRADO ACERO</t>
  </si>
  <si>
    <t>2.3.8</t>
  </si>
  <si>
    <t>2.3.8.1</t>
  </si>
  <si>
    <t>Eje 1 - 1</t>
  </si>
  <si>
    <t>Eje 2 - 2</t>
  </si>
  <si>
    <t>Eje 3 - 3</t>
  </si>
  <si>
    <t>Eje 4 - 4</t>
  </si>
  <si>
    <t>VIGAS PRINCIPALES</t>
  </si>
  <si>
    <t>VIGAS SECUNDARIAS</t>
  </si>
  <si>
    <t>2.3.7.3</t>
  </si>
  <si>
    <t>2.3.8.3</t>
  </si>
  <si>
    <t>2.3.7.2</t>
  </si>
  <si>
    <t>2.3.8.2</t>
  </si>
  <si>
    <t>2.3.9</t>
  </si>
  <si>
    <t>LOSAS</t>
  </si>
  <si>
    <t>LOSAS ALIGERADAS</t>
  </si>
  <si>
    <t>2.3.9.2</t>
  </si>
  <si>
    <t>2.3.9.2.1</t>
  </si>
  <si>
    <t>2.3.9.2.2</t>
  </si>
  <si>
    <t>2.3.9.2.3</t>
  </si>
  <si>
    <t>2.3.9.2.4</t>
  </si>
  <si>
    <t>2.3.10</t>
  </si>
  <si>
    <t>2.3.10.1</t>
  </si>
  <si>
    <t>MUROS Y TABIQUERIA DE ALBAÑILERIA</t>
  </si>
  <si>
    <t>3.1.1</t>
  </si>
  <si>
    <t>BARANDAS O PARAPETOS</t>
  </si>
  <si>
    <t>REVOQUES Y REVESTIMIENTOS</t>
  </si>
  <si>
    <t>TARRAJEO EN INTERIORES</t>
  </si>
  <si>
    <t>3.2.2</t>
  </si>
  <si>
    <t>TARRAJEO EN EXTERIORES</t>
  </si>
  <si>
    <t>3.2.3</t>
  </si>
  <si>
    <t>TARRAJEO EN VIGAS</t>
  </si>
  <si>
    <t>3.2.6</t>
  </si>
  <si>
    <t>VESTIDURA DE DERRAMES</t>
  </si>
  <si>
    <t>3.2.11</t>
  </si>
  <si>
    <t>P - 1</t>
  </si>
  <si>
    <t>m</t>
  </si>
  <si>
    <t>V - 2</t>
  </si>
  <si>
    <t>CIELORRASO CON MEZCLA C:A 1:5</t>
  </si>
  <si>
    <t>3.4.1</t>
  </si>
  <si>
    <t>3.4.2</t>
  </si>
  <si>
    <t xml:space="preserve">PISOS </t>
  </si>
  <si>
    <t>3.4.2.20</t>
  </si>
  <si>
    <t>3.4.6</t>
  </si>
  <si>
    <t>3.5.1</t>
  </si>
  <si>
    <t>PUERTAS</t>
  </si>
  <si>
    <t>3.7.1</t>
  </si>
  <si>
    <t>CARPINTERIA METALICA Y HERRERIA</t>
  </si>
  <si>
    <t>V - 1</t>
  </si>
  <si>
    <t>VENTANAS DE ALUMINIO</t>
  </si>
  <si>
    <t>3.8.4</t>
  </si>
  <si>
    <t>V - 3</t>
  </si>
  <si>
    <t>3.8.6</t>
  </si>
  <si>
    <t>M - 1</t>
  </si>
  <si>
    <t>3.8.14</t>
  </si>
  <si>
    <t>VIDRIOS Y CRISTALES</t>
  </si>
  <si>
    <t>PINTURA LATEX 2 MANOS EN PAREDES INTERIORES</t>
  </si>
  <si>
    <t>PINTURA LATEX 2 MANOS EN COLUMNAS</t>
  </si>
  <si>
    <t>PINTURA LATEX 2 MANOS EN VIGAS</t>
  </si>
  <si>
    <t>PINTURA LATEX 2 MANOS EN CIELORRASO</t>
  </si>
  <si>
    <t>PINTURA LATEX 2 MANOS EN PAREDES EXERIORES</t>
  </si>
  <si>
    <t>3.12.2</t>
  </si>
  <si>
    <t>LIMPIEZA FINAL</t>
  </si>
  <si>
    <t>SOBRECIMIENTOS</t>
  </si>
  <si>
    <t>INSTALACIONES PROVISIONALES</t>
  </si>
  <si>
    <t>Vereda Frontal</t>
  </si>
  <si>
    <t>Vereda Lateral</t>
  </si>
  <si>
    <t>Area Techada</t>
  </si>
  <si>
    <t>LIMPIEZA DE TERRENO</t>
  </si>
  <si>
    <t>TRAZO, NIVELES Y REPLANTEO</t>
  </si>
  <si>
    <t>TRAZO, NIVELES Y REPLANTEO PRELIMINAR</t>
  </si>
  <si>
    <t xml:space="preserve">Elaboracion, Implementacion y Administracion </t>
  </si>
  <si>
    <t>EQUIPOS DE PROTECCION INDIVIDUAL</t>
  </si>
  <si>
    <t>EQUIPOS DE PROTECCION COLECTIVA</t>
  </si>
  <si>
    <t>SEÑALIZACION TEMPORAL DE SEGURIDAD</t>
  </si>
  <si>
    <t>CAPACITACION EN SEGURIDAD Y SALUD</t>
  </si>
  <si>
    <t>RECURSOS PARA RESPUESTAS ANTE EMERGENCIAS EN SEGURIDAD Y SALUD DURANTE EL TRABAJO</t>
  </si>
  <si>
    <t>CONSTRUCCIONES PROVISIONALES</t>
  </si>
  <si>
    <t>AGUA PARA LA CONTRUCCION</t>
  </si>
  <si>
    <t>DESAGUE PARA LA CONTRUCCION</t>
  </si>
  <si>
    <t>ENERGIA ELECTRICA PROVISIONAL</t>
  </si>
  <si>
    <t>RELLENO CON MATERIAL PROPIO</t>
  </si>
  <si>
    <t>ENCOFRADO Y DESENCOFRADO EN COLUMNAS</t>
  </si>
  <si>
    <t>ENCOFRADO Y DESENCOFRADO DE LOSAS ALIGERADAS</t>
  </si>
  <si>
    <t>BLOQUETAS DE 0.30 x 0.30 x 0.15m</t>
  </si>
  <si>
    <t>ENCOFRADO Y DESENCOFRADO DE ESCALERA</t>
  </si>
  <si>
    <t>MURO DE LADRILLO KK DE ARCILLA APAREJO DE CABEZA</t>
  </si>
  <si>
    <t>MURO DE LADRILLO KK DE ARCILLA APAREJO DE SOGA</t>
  </si>
  <si>
    <t>ENCOFRADO Y DESENCOFRADO EN SOBRECIMIENTO</t>
  </si>
  <si>
    <t>Cartel de Identificacion de Obra 1.80 x 2.40 m</t>
  </si>
  <si>
    <t>1.1.1.8</t>
  </si>
  <si>
    <t>Almacenamiento y Distribucion</t>
  </si>
  <si>
    <t>1.1.2.1.2</t>
  </si>
  <si>
    <t>Carteles</t>
  </si>
  <si>
    <t>1.1.2.3.1</t>
  </si>
  <si>
    <t>Cimentacion Escalera</t>
  </si>
  <si>
    <t>EXCAVACIONES</t>
  </si>
  <si>
    <t>EXCAVACION SIMPLE</t>
  </si>
  <si>
    <t>SUM</t>
  </si>
  <si>
    <t>S.H.</t>
  </si>
  <si>
    <t>Oficina + Secretaria</t>
  </si>
  <si>
    <t>Pasadizo</t>
  </si>
  <si>
    <t>(-) Descuento Columna</t>
  </si>
  <si>
    <t>Factor de Esponjamiento</t>
  </si>
  <si>
    <t>%</t>
  </si>
  <si>
    <t>Volumen Excavacion Total de Zapatas, Cimiento y de Escalera</t>
  </si>
  <si>
    <t xml:space="preserve">Volumen del Relleno Total con Material Propio </t>
  </si>
  <si>
    <t>Eje entre A y B, entre Eje 2 y 3 - CC3</t>
  </si>
  <si>
    <t>m3.</t>
  </si>
  <si>
    <t>SOLADOS  f´c = 140kg/cm2  E=4"</t>
  </si>
  <si>
    <t xml:space="preserve">FECHA                     :  </t>
  </si>
  <si>
    <t xml:space="preserve">PROPIETARIO       :      </t>
  </si>
  <si>
    <t xml:space="preserve">PROVINCIA            :      </t>
  </si>
  <si>
    <t xml:space="preserve">DISTRITO               :      </t>
  </si>
  <si>
    <t xml:space="preserve">LUGAR                    :     </t>
  </si>
  <si>
    <t xml:space="preserve">OBRA  :   </t>
  </si>
  <si>
    <t>CONCRETO EN SOBRECIMIENTOS C:H-1:8+25% P.M.</t>
  </si>
  <si>
    <t>CIMIENTOS CORRIDOS C:H-1:10+30% P.G.</t>
  </si>
  <si>
    <t>FALSO PISO  f´c = 140kg/cm2 E = 4"</t>
  </si>
  <si>
    <t>Long.</t>
  </si>
  <si>
    <t>ACERO EN ZAPATAS</t>
  </si>
  <si>
    <t>CONCRETO EN ZAPATAS f´c = 210kg/cm2</t>
  </si>
  <si>
    <t>CONCRETO EN COLUMNAS  f´c = 210kg/cm2</t>
  </si>
  <si>
    <t>ARMADURA DE ACERO EN ZAPATAS f´y = 4200kg/cm2</t>
  </si>
  <si>
    <t>ARMADURA DE ACERO EN COLUMNAS  f´y = 4200kg/cm2</t>
  </si>
  <si>
    <t xml:space="preserve"> EJE 1-1 , 2-2, 3-3, 4-4</t>
  </si>
  <si>
    <t xml:space="preserve"> EJE A-A</t>
  </si>
  <si>
    <t xml:space="preserve"> EJE B-B</t>
  </si>
  <si>
    <t>ESTRIBOS EJE A-A</t>
  </si>
  <si>
    <t>ESTRIBOS EJE B-B</t>
  </si>
  <si>
    <t>Eje 1 - 1, Eje 2 - 2, Eje 3 - 3, Eje 4 - 4</t>
  </si>
  <si>
    <t>Eje 1 - 1 y Eje 4 - 4</t>
  </si>
  <si>
    <t>Eje 2 - 2 y Eje 3 - 3</t>
  </si>
  <si>
    <t>VIGAS PRINCIPALES  f´c = 210kg/cm2</t>
  </si>
  <si>
    <t>ARMADURA DE ACERO EN VIGAS PRINCIPALES f´y = 4200kg/cm2</t>
  </si>
  <si>
    <t>ARMADURA DE ACERO EN LOSAS ALIGERADAS f´y = 4200kg/cm2</t>
  </si>
  <si>
    <t>ARMADURA DE ACERO EN VIGAS SECUNDARIAS f´y = 4200kg/cm2</t>
  </si>
  <si>
    <t>ENCOFRADO Y DESENCOFRADO EN VIGAS SECUNDARIAS</t>
  </si>
  <si>
    <t>Eje A - A</t>
  </si>
  <si>
    <t>Eje B - B</t>
  </si>
  <si>
    <t>VIGAS SECUNDARIAS f´c = 210kg/cm2</t>
  </si>
  <si>
    <t>CONCRETO EN VIGAS SECUNDARIAS</t>
  </si>
  <si>
    <t>CONCRETO EN VIGAS PRINCIPALES</t>
  </si>
  <si>
    <t>ENCOFRADO Y DESENCOFRADO EN VIGAS PRINCIPALES</t>
  </si>
  <si>
    <t>Eje A-A Y B-B entre EJE 1 y 2, 3 y 4</t>
  </si>
  <si>
    <t>Eje A-A Y B-B entre EJE 2 y 3</t>
  </si>
  <si>
    <t>Voladizo Fontal</t>
  </si>
  <si>
    <t>Voladizo Lateral</t>
  </si>
  <si>
    <t>Ø TEMPERATURA</t>
  </si>
  <si>
    <t>F vol</t>
  </si>
  <si>
    <t>F # BLQ</t>
  </si>
  <si>
    <t>(-) Descuento V - 01</t>
  </si>
  <si>
    <t>(-) Descuento V - 02</t>
  </si>
  <si>
    <t>(-) Descuento V - 03</t>
  </si>
  <si>
    <t>(-) Descuento V - 04</t>
  </si>
  <si>
    <t>(-) Descuento P - 2</t>
  </si>
  <si>
    <t>(-) Descuento P - 3</t>
  </si>
  <si>
    <t>Azotea</t>
  </si>
  <si>
    <t>3.1.15</t>
  </si>
  <si>
    <t>3.2.5</t>
  </si>
  <si>
    <t>TARRAJEO EN COLUMNAS</t>
  </si>
  <si>
    <t>P - 2</t>
  </si>
  <si>
    <t>P - 3</t>
  </si>
  <si>
    <t>V - 4</t>
  </si>
  <si>
    <t>Voladizo Frontal</t>
  </si>
  <si>
    <t xml:space="preserve">CIELORRASO </t>
  </si>
  <si>
    <t>3.3.3</t>
  </si>
  <si>
    <t>3.4.2.21</t>
  </si>
  <si>
    <t xml:space="preserve">ZOCALOS </t>
  </si>
  <si>
    <t>3.5.1.11</t>
  </si>
  <si>
    <t xml:space="preserve">Limpieza General de la Obra, Ambientes - Pisos </t>
  </si>
  <si>
    <t>CONCRETO EN LOSAS ALIGERADAS f´c = 210kg/cm2</t>
  </si>
  <si>
    <t>CONCRETO EN ESCALERA f´c = 210kg/cm2</t>
  </si>
  <si>
    <t>ARMADURA DE ACERO EN ESCALERA f´y = 4200kg/cm2</t>
  </si>
  <si>
    <t>CONTRAPISO 48MM PARA PISO FINAL PORCELANATO Y CERAMICO</t>
  </si>
  <si>
    <t>C - 1  EXTERIOR</t>
  </si>
  <si>
    <t>3.2.1</t>
  </si>
  <si>
    <t>TARRAJEO RAYADO PRIMARIO</t>
  </si>
  <si>
    <t>S. H.</t>
  </si>
  <si>
    <t>CERAMICO ANTIDESLIZANTE. 0.30 X 0.30 m</t>
  </si>
  <si>
    <t>PORCELANATO ALTO TRANSITO 0.60 X 0.60 m</t>
  </si>
  <si>
    <t>CERAMICO ANTIDESLIZANTE 0.30 x 0.30 m.  ALTURA= 1.50 m</t>
  </si>
  <si>
    <t>3.5.2</t>
  </si>
  <si>
    <t>CONTRAZOCALO</t>
  </si>
  <si>
    <t>3.5.2.8</t>
  </si>
  <si>
    <t>PORCELANATO ALTO TRANSITO 0.60 X 0.60 m ALT.= 0.15 m</t>
  </si>
  <si>
    <t>MAMPARA DE ALUMINIO + PUERTA CORREDIZA 0.80 X 2.10 m</t>
  </si>
  <si>
    <t>BARANDA METALICA</t>
  </si>
  <si>
    <t>VEREDA DE CONCRETO E = 4" f´c = 210kg/cm2</t>
  </si>
  <si>
    <t xml:space="preserve">(-) Tarrajeo Rayado Primario </t>
  </si>
  <si>
    <t>Parapeto - Azotea</t>
  </si>
  <si>
    <t>V-S EXTERIOR</t>
  </si>
  <si>
    <t>V-P EXTERIOR</t>
  </si>
  <si>
    <t>Eje 1 - 1;  C - 1</t>
  </si>
  <si>
    <t>Eje 2 - 2;  C - 2</t>
  </si>
  <si>
    <t>Eje 3 - 3;  C - 2</t>
  </si>
  <si>
    <t>Eje 4 - 4;  C - 1</t>
  </si>
  <si>
    <t>Perimetro</t>
  </si>
  <si>
    <t>Muro Aparejo de Cabeza = 25 cm</t>
  </si>
  <si>
    <t>Muro Aparejo de Cabeza = 15 cm</t>
  </si>
  <si>
    <t>Baranda Escalera - Ø tubo circular 5.49 x 1.00 m</t>
  </si>
  <si>
    <t>VARIOS, LIMPIEZA, JARDINERIA</t>
  </si>
  <si>
    <t>PINTURA DE CIELORRASOS, VIGAS, COLUMNAS Y PAREDES</t>
  </si>
  <si>
    <t>3.11.1</t>
  </si>
  <si>
    <t>4.1.1</t>
  </si>
  <si>
    <t>4.1.2</t>
  </si>
  <si>
    <t>SUMINISTRO DE ACCESORIOS</t>
  </si>
  <si>
    <t>4.1.3</t>
  </si>
  <si>
    <t>Und</t>
  </si>
  <si>
    <t>SISTEMA DE AGUA FRIA</t>
  </si>
  <si>
    <t>4.2.1</t>
  </si>
  <si>
    <t>Pto</t>
  </si>
  <si>
    <t>REDES DE DISTRIBUCION</t>
  </si>
  <si>
    <t>REDES DE ALIMENTACION</t>
  </si>
  <si>
    <t>VALVULAS</t>
  </si>
  <si>
    <t>4.2.3</t>
  </si>
  <si>
    <t>4.2.2</t>
  </si>
  <si>
    <t>4.2.4</t>
  </si>
  <si>
    <t>4.2.5</t>
  </si>
  <si>
    <t>SISTEMA DE DRENAJE PLUVIAL</t>
  </si>
  <si>
    <t>4.5.1</t>
  </si>
  <si>
    <t>RED DE RECOLECCION</t>
  </si>
  <si>
    <t>4.5.2</t>
  </si>
  <si>
    <t>ACCESORIOS</t>
  </si>
  <si>
    <t>DESAGUE Y VENTILACION</t>
  </si>
  <si>
    <t>4.6.1</t>
  </si>
  <si>
    <t>4.6.2</t>
  </si>
  <si>
    <t>REDES DE DERIVACION</t>
  </si>
  <si>
    <t>REDES COLECTORAS</t>
  </si>
  <si>
    <t>4.6.3</t>
  </si>
  <si>
    <t>ACCESORIO DE REDES COLECTORAS</t>
  </si>
  <si>
    <t>4.6.4</t>
  </si>
  <si>
    <t>CAMARAS DE INSPECCION</t>
  </si>
  <si>
    <t>4.6.5</t>
  </si>
  <si>
    <t>4.6.5.1</t>
  </si>
  <si>
    <t>CAJAS DE REGISTRO</t>
  </si>
  <si>
    <t>Lavatorio Lara Blanco + Pedestal</t>
  </si>
  <si>
    <t>Urinario Cadet Blanco</t>
  </si>
  <si>
    <t>SUMINISTRO DE APARATOS SANITARIOS - S.H.</t>
  </si>
  <si>
    <t>INSTALACION DE APARATOS SANITARIOS - S.H.</t>
  </si>
  <si>
    <t>INSTALACION DE ACCESORIOS - S.H.</t>
  </si>
  <si>
    <t>Instalacion de Inodoro</t>
  </si>
  <si>
    <t>Portapapelera de losa</t>
  </si>
  <si>
    <t>Jabonera de Loza Blanca</t>
  </si>
  <si>
    <t xml:space="preserve">Instalacion Portapapelera </t>
  </si>
  <si>
    <t>Instalacion Jabonera</t>
  </si>
  <si>
    <t>SALIDA DE AGUA FRIA CON TUBERIA DE PVC-SAP 1/2"</t>
  </si>
  <si>
    <t>APARATOS SANITARIOS Y ACCESORIOS</t>
  </si>
  <si>
    <t xml:space="preserve">Inodoro </t>
  </si>
  <si>
    <t>Instalacion Lavatorio + Pedestal</t>
  </si>
  <si>
    <t>Lavatorio</t>
  </si>
  <si>
    <t>Urinario</t>
  </si>
  <si>
    <t>Valvula de compuerta de 1/2"</t>
  </si>
  <si>
    <t>Codo  PVC-SAP para Agua de 1/2" X 90°</t>
  </si>
  <si>
    <t>TEE PVC-SAP para Agua de 1/2"</t>
  </si>
  <si>
    <t>Distribucion - Tuberia de PVC-SAP 1/2"</t>
  </si>
  <si>
    <t>Alimentacion - Tuberia de PVC-SAP 1/2"</t>
  </si>
  <si>
    <t xml:space="preserve">ACCESORIOS DE REDES DE AGUA </t>
  </si>
  <si>
    <t xml:space="preserve"> Tuberia de PVC-SAP 3"</t>
  </si>
  <si>
    <t>Trampa Tipo "P" 3"</t>
  </si>
  <si>
    <t>Sumidero  3"</t>
  </si>
  <si>
    <t>SALIDAS DE DESAGUE - S.H.</t>
  </si>
  <si>
    <t>Derivacion - Tuberia de PVC-SAP 4"</t>
  </si>
  <si>
    <t>Derivacion - Tuberia de PVC-SAP 2"</t>
  </si>
  <si>
    <t>Colectoras - Tuberia de PVC-SAP 4"</t>
  </si>
  <si>
    <t>Caja de Registro 12" x 24" tapa de concreto</t>
  </si>
  <si>
    <t>Trampa Tipo "P" 2"</t>
  </si>
  <si>
    <t>Sombrero de Ventilacion PVC 2"</t>
  </si>
  <si>
    <t xml:space="preserve">YEE  PVC-SAP para desague de 4" </t>
  </si>
  <si>
    <t>Codo  PVC-SAP para desague de 2" X 90°</t>
  </si>
  <si>
    <t>Codo  PVC-SAP para desague de 4" X 90°</t>
  </si>
  <si>
    <t xml:space="preserve">YEE  PVC-SAP para desague de 4" - 2" </t>
  </si>
  <si>
    <t>Inodoro one piece Vinciny Blanco</t>
  </si>
  <si>
    <t>Codo  PVC-SAP de 3" X 90°</t>
  </si>
  <si>
    <t>Codo  PVC-SAP de 3" X 45°</t>
  </si>
  <si>
    <t>Union PVC para Agua de 1/2" SP</t>
  </si>
  <si>
    <t>YEE  PVC-SAP  de 3"</t>
  </si>
  <si>
    <t>Registro Roscado 4" Bronce</t>
  </si>
  <si>
    <t>Sumidero  2" Bronce</t>
  </si>
  <si>
    <t>CONEXIÓN A LA RED EXTERNA</t>
  </si>
  <si>
    <t xml:space="preserve">SALIDAS PARA ALUMBARADO, TOMACORRIENTES </t>
  </si>
  <si>
    <t>5.2.1</t>
  </si>
  <si>
    <t>SALIDA</t>
  </si>
  <si>
    <t>5.2.2</t>
  </si>
  <si>
    <t>CANALIZACIONES, CONDUCTOS O TUBERIAS</t>
  </si>
  <si>
    <t>5.2.3</t>
  </si>
  <si>
    <t>CONDUCTORES Y CABLES</t>
  </si>
  <si>
    <t>5.2.6</t>
  </si>
  <si>
    <t>TABLEROS PRINCIPALES</t>
  </si>
  <si>
    <t>TABLEROS  DE DISTRIBUCION</t>
  </si>
  <si>
    <t>5.2.7</t>
  </si>
  <si>
    <t>5.2.8</t>
  </si>
  <si>
    <t>DISPOSITIVOS DE MANIOBRA Y PROTECCION</t>
  </si>
  <si>
    <t>DISPOSITIVOS BIPOLARES</t>
  </si>
  <si>
    <t>5.2.8.2</t>
  </si>
  <si>
    <t>5.5.1</t>
  </si>
  <si>
    <t>LAMPARAS</t>
  </si>
  <si>
    <t>Obras de albañileria Cajuela 0.36x0.22x0.14 m</t>
  </si>
  <si>
    <t>Equipo Fluorescente Prismatico con Rejilla - Halux</t>
  </si>
  <si>
    <t>Foco Led Bulb 12 W Luz Calida - Philips</t>
  </si>
  <si>
    <t>Spot Gloria GU10 Aluminio - Ciametsa</t>
  </si>
  <si>
    <t>Tablero Empotrable 4 Polos - Esafe</t>
  </si>
  <si>
    <t>Tablero Empotrable 6 Polos - Esafe</t>
  </si>
  <si>
    <t>Interruptor Termomagmetico 2x30A - Sica</t>
  </si>
  <si>
    <t>Interruptor Diferencial 2x25A - Sica</t>
  </si>
  <si>
    <t>Interruptor Termomagmetico 2x15A - Sica</t>
  </si>
  <si>
    <t>Interruptor Termomagmetico 2x25A - Sica</t>
  </si>
  <si>
    <t>INSTALACION DEL SISTEMA PUESTA A TIERRA</t>
  </si>
  <si>
    <t>Accesorio Curva PVC-SEL 20 mm</t>
  </si>
  <si>
    <t>Accesorio Curva PVC-SEL 25 mm</t>
  </si>
  <si>
    <t>Accesorio Curva PVC-SAP 20 mm</t>
  </si>
  <si>
    <t>Tuberia   PVC-SAP 35 mm - M1</t>
  </si>
  <si>
    <t>Tuberia  PVC-SEL 20 mm - C-1</t>
  </si>
  <si>
    <t>Tuberia  PVC-SEL 25 mm - C-2</t>
  </si>
  <si>
    <t>Tuberia  PVC-SAP 20 mm - P.T.</t>
  </si>
  <si>
    <t>ACCESORIO PVC</t>
  </si>
  <si>
    <t>Conductor Electrico 10 mm2 (AWG N° 8)  M-1</t>
  </si>
  <si>
    <t>Conductor Electrico 2.5 mm2 (AWG N° 14)  C-1</t>
  </si>
  <si>
    <t>Conductor Electrico 4 mm2 (AWG N° 12)  C-2</t>
  </si>
  <si>
    <t xml:space="preserve">Salida para Tomacorriente Universal Doble </t>
  </si>
  <si>
    <t>Salida para Interruptor Simple</t>
  </si>
  <si>
    <t>Salida para Alumbrado</t>
  </si>
  <si>
    <t>Salida para Alumbrado - Fluorescente con Rejilla</t>
  </si>
  <si>
    <t>Salida para Alumbrado - Spot Light</t>
  </si>
  <si>
    <t xml:space="preserve">Salida para Interruptor de Conmutacion </t>
  </si>
  <si>
    <t>Conductor Electrico 4 mm2 (AWG N° 12)  C-2 - TIERRA</t>
  </si>
  <si>
    <t>Conductor Electrico 6 mm2 (AWG N° 10)  P.T.  TIERRA</t>
  </si>
  <si>
    <t>Conductor Electrico 6 mm2 (AWG N° 10)  M-1,  T-G TIERRA</t>
  </si>
  <si>
    <t>Accesorio Curva PVC-SAP 35 mm</t>
  </si>
  <si>
    <t>Pozo a Tierra - Barra de Cobre ∅ 3/8" y Tapa de Concreto</t>
  </si>
  <si>
    <t>Huancavelica</t>
  </si>
  <si>
    <r>
      <rPr>
        <b/>
        <sz val="9"/>
        <rFont val="Arial"/>
        <family val="2"/>
      </rPr>
      <t>ELABORADO POR :</t>
    </r>
    <r>
      <rPr>
        <sz val="9"/>
        <rFont val="Arial"/>
        <family val="2"/>
      </rPr>
      <t xml:space="preserve">     </t>
    </r>
  </si>
  <si>
    <t xml:space="preserve">ELABORADO POR :   </t>
  </si>
  <si>
    <t>volumen 1</t>
  </si>
  <si>
    <t>volumen 2</t>
  </si>
  <si>
    <t>volumen 3</t>
  </si>
  <si>
    <t>tablones</t>
  </si>
  <si>
    <t>contra pasos</t>
  </si>
  <si>
    <t>costadps</t>
  </si>
  <si>
    <t xml:space="preserve"> </t>
  </si>
  <si>
    <t>.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</si>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</sst>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7" formatCode="_(* #,##0.00_);_(* \(#,##0.00\);_(* &quot;-&quot;??_);_(@_)"/>
    <numFmt numFmtId="190" formatCode="#,##0.0000"/>
    <numFmt numFmtId="191" formatCode="0.000"/>
    <numFmt numFmtId="194" formatCode="_(* #,##0_);_(* \(#,##0\);_(* &quot;-&quot;??_);_(@_)"/>
    <numFmt numFmtId="195" formatCode="_(* #,##0.000_);_(* \(#,##0.000\);_(* &quot;-&quot;??_);_(@_)"/>
  </numFmts>
  <fonts count="26" x14ac:knownFonts="1">
    <font>
      <sz val="10"/>
      <name val="Arial"/>
    </font>
    <font>
      <sz val="10"/>
      <name val="Arial"/>
    </font>
    <font>
      <sz val="8"/>
      <name val="Arial Narrow"/>
      <family val="2"/>
    </font>
    <font>
      <u/>
      <sz val="10"/>
      <color indexed="36"/>
      <name val="Arial"/>
    </font>
    <font>
      <sz val="10"/>
      <name val="Arial Narrow"/>
      <family val="2"/>
    </font>
    <font>
      <sz val="8"/>
      <name val="Rockwell"/>
      <family val="1"/>
    </font>
    <font>
      <b/>
      <sz val="10"/>
      <name val="Rockwell"/>
      <family val="1"/>
    </font>
    <font>
      <sz val="8"/>
      <name val="Century"/>
      <family val="1"/>
    </font>
    <font>
      <b/>
      <sz val="8"/>
      <name val="Century"/>
      <family val="1"/>
    </font>
    <font>
      <b/>
      <sz val="10"/>
      <name val="Century"/>
      <family val="1"/>
    </font>
    <font>
      <sz val="10"/>
      <name val="Century"/>
      <family val="1"/>
    </font>
    <font>
      <b/>
      <u/>
      <sz val="14"/>
      <name val="Century"/>
      <family val="1"/>
    </font>
    <font>
      <b/>
      <sz val="14"/>
      <name val="Century"/>
      <family val="1"/>
    </font>
    <font>
      <sz val="11"/>
      <name val="Century"/>
      <family val="1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4"/>
      <color indexed="59"/>
      <name val="Arial Black"/>
      <family val="2"/>
    </font>
    <font>
      <sz val="10"/>
      <name val="Century Gothic"/>
      <family val="2"/>
    </font>
    <font>
      <b/>
      <sz val="16"/>
      <color indexed="59"/>
      <name val="Arial Black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5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333399"/>
      </left>
      <right style="thin">
        <color rgb="FF333399"/>
      </right>
      <top style="thin">
        <color rgb="FF333399"/>
      </top>
      <bottom style="thin">
        <color rgb="FF333399"/>
      </bottom>
      <diagonal/>
    </border>
    <border>
      <left style="thin">
        <color rgb="FF333399"/>
      </left>
      <right/>
      <top style="thin">
        <color rgb="FF333399"/>
      </top>
      <bottom style="thin">
        <color rgb="FF333399"/>
      </bottom>
      <diagonal/>
    </border>
    <border>
      <left/>
      <right/>
      <top style="thin">
        <color rgb="FF333399"/>
      </top>
      <bottom style="thin">
        <color rgb="FF333399"/>
      </bottom>
      <diagonal/>
    </border>
    <border>
      <left/>
      <right style="thin">
        <color rgb="FF333399"/>
      </right>
      <top style="thin">
        <color rgb="FF333399"/>
      </top>
      <bottom style="thin">
        <color rgb="FF333399"/>
      </bottom>
      <diagonal/>
    </border>
  </borders>
  <cellStyleXfs count="3">
    <xf numFmtId="0" fontId="0" fillId="0" borderId="0"/>
    <xf numFmtId="0" fontId="24" fillId="2" borderId="0" applyNumberFormat="0" applyBorder="0" applyAlignment="0" applyProtection="0"/>
    <xf numFmtId="187" fontId="1" fillId="0" borderId="0" applyFont="0" applyFill="0" applyBorder="0" applyAlignment="0" applyProtection="0"/>
  </cellStyleXfs>
  <cellXfs count="17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10" fillId="0" borderId="0" xfId="0" applyFont="1"/>
    <xf numFmtId="0" fontId="10" fillId="0" borderId="0" xfId="0" applyFont="1" applyFill="1" applyBorder="1"/>
    <xf numFmtId="0" fontId="9" fillId="0" borderId="0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/>
    <xf numFmtId="190" fontId="10" fillId="0" borderId="0" xfId="0" applyNumberFormat="1" applyFont="1"/>
    <xf numFmtId="0" fontId="11" fillId="0" borderId="0" xfId="0" applyFont="1"/>
    <xf numFmtId="4" fontId="10" fillId="0" borderId="0" xfId="0" applyNumberFormat="1" applyFont="1" applyAlignment="1">
      <alignment horizontal="right"/>
    </xf>
    <xf numFmtId="4" fontId="10" fillId="0" borderId="0" xfId="0" applyNumberFormat="1" applyFont="1" applyFill="1" applyAlignment="1">
      <alignment horizontal="right"/>
    </xf>
    <xf numFmtId="4" fontId="12" fillId="0" borderId="0" xfId="0" applyNumberFormat="1" applyFont="1" applyAlignment="1">
      <alignment horizontal="right"/>
    </xf>
    <xf numFmtId="0" fontId="10" fillId="0" borderId="0" xfId="0" applyFont="1" applyFill="1" applyBorder="1" applyAlignment="1">
      <alignment horizontal="center"/>
    </xf>
    <xf numFmtId="12" fontId="10" fillId="0" borderId="0" xfId="0" applyNumberFormat="1" applyFont="1" applyFill="1"/>
    <xf numFmtId="0" fontId="10" fillId="0" borderId="0" xfId="0" applyFont="1" applyFill="1"/>
    <xf numFmtId="0" fontId="9" fillId="0" borderId="0" xfId="0" applyFont="1" applyFill="1" applyBorder="1" applyAlignment="1">
      <alignment horizontal="center"/>
    </xf>
    <xf numFmtId="2" fontId="9" fillId="0" borderId="0" xfId="0" applyNumberFormat="1" applyFont="1" applyFill="1" applyBorder="1"/>
    <xf numFmtId="2" fontId="10" fillId="0" borderId="0" xfId="0" applyNumberFormat="1" applyFont="1" applyFill="1" applyBorder="1"/>
    <xf numFmtId="0" fontId="13" fillId="0" borderId="0" xfId="0" applyFont="1" applyFill="1"/>
    <xf numFmtId="0" fontId="13" fillId="0" borderId="0" xfId="0" applyFont="1" applyFill="1" applyBorder="1"/>
    <xf numFmtId="0" fontId="7" fillId="0" borderId="0" xfId="0" applyFont="1" applyFill="1"/>
    <xf numFmtId="0" fontId="14" fillId="0" borderId="0" xfId="0" applyFont="1"/>
    <xf numFmtId="0" fontId="8" fillId="0" borderId="3" xfId="0" applyFont="1" applyFill="1" applyBorder="1"/>
    <xf numFmtId="0" fontId="7" fillId="0" borderId="3" xfId="0" applyFont="1" applyFill="1" applyBorder="1"/>
    <xf numFmtId="0" fontId="8" fillId="0" borderId="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12" fontId="7" fillId="0" borderId="0" xfId="0" applyNumberFormat="1" applyFont="1" applyFill="1"/>
    <xf numFmtId="2" fontId="7" fillId="0" borderId="0" xfId="0" applyNumberFormat="1" applyFont="1" applyFill="1" applyBorder="1"/>
    <xf numFmtId="2" fontId="8" fillId="0" borderId="0" xfId="0" applyNumberFormat="1" applyFont="1" applyFill="1" applyBorder="1"/>
    <xf numFmtId="0" fontId="8" fillId="0" borderId="0" xfId="0" applyFont="1" applyFill="1" applyBorder="1"/>
    <xf numFmtId="187" fontId="8" fillId="0" borderId="0" xfId="0" applyNumberFormat="1" applyFont="1" applyFill="1" applyBorder="1"/>
    <xf numFmtId="49" fontId="4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7" fillId="0" borderId="0" xfId="0" applyFont="1" applyAlignment="1"/>
    <xf numFmtId="0" fontId="17" fillId="0" borderId="0" xfId="0" applyFont="1" applyAlignment="1">
      <alignment horizontal="left"/>
    </xf>
    <xf numFmtId="49" fontId="16" fillId="0" borderId="0" xfId="0" applyNumberFormat="1" applyFont="1" applyAlignment="1">
      <alignment horizontal="right"/>
    </xf>
    <xf numFmtId="49" fontId="19" fillId="0" borderId="0" xfId="0" applyNumberFormat="1" applyFont="1" applyAlignment="1">
      <alignment horizontal="right"/>
    </xf>
    <xf numFmtId="0" fontId="19" fillId="0" borderId="0" xfId="0" applyFont="1"/>
    <xf numFmtId="0" fontId="15" fillId="0" borderId="0" xfId="0" applyFont="1" applyAlignment="1"/>
    <xf numFmtId="0" fontId="21" fillId="0" borderId="0" xfId="0" applyFont="1"/>
    <xf numFmtId="0" fontId="21" fillId="0" borderId="0" xfId="0" applyFont="1" applyAlignment="1"/>
    <xf numFmtId="0" fontId="21" fillId="0" borderId="0" xfId="0" applyFont="1" applyAlignment="1">
      <alignment horizontal="left"/>
    </xf>
    <xf numFmtId="187" fontId="16" fillId="0" borderId="33" xfId="2" applyFont="1" applyBorder="1"/>
    <xf numFmtId="0" fontId="16" fillId="0" borderId="33" xfId="0" applyFont="1" applyBorder="1"/>
    <xf numFmtId="0" fontId="16" fillId="0" borderId="33" xfId="0" applyFont="1" applyBorder="1" applyAlignment="1">
      <alignment horizontal="center"/>
    </xf>
    <xf numFmtId="187" fontId="16" fillId="0" borderId="33" xfId="2" applyFont="1" applyBorder="1" applyAlignment="1">
      <alignment horizontal="right"/>
    </xf>
    <xf numFmtId="187" fontId="16" fillId="0" borderId="33" xfId="2" applyNumberFormat="1" applyFont="1" applyBorder="1" applyAlignment="1">
      <alignment horizontal="right"/>
    </xf>
    <xf numFmtId="2" fontId="16" fillId="0" borderId="33" xfId="0" applyNumberFormat="1" applyFont="1" applyBorder="1" applyAlignment="1">
      <alignment horizontal="right"/>
    </xf>
    <xf numFmtId="187" fontId="16" fillId="0" borderId="33" xfId="0" applyNumberFormat="1" applyFont="1" applyBorder="1" applyAlignment="1">
      <alignment horizontal="right"/>
    </xf>
    <xf numFmtId="2" fontId="16" fillId="0" borderId="33" xfId="0" applyNumberFormat="1" applyFont="1" applyBorder="1" applyAlignment="1">
      <alignment horizontal="center"/>
    </xf>
    <xf numFmtId="0" fontId="15" fillId="0" borderId="33" xfId="0" applyFont="1" applyBorder="1"/>
    <xf numFmtId="0" fontId="16" fillId="0" borderId="33" xfId="0" applyFont="1" applyFill="1" applyBorder="1" applyAlignment="1">
      <alignment horizontal="center"/>
    </xf>
    <xf numFmtId="49" fontId="16" fillId="0" borderId="33" xfId="0" applyNumberFormat="1" applyFont="1" applyFill="1" applyBorder="1" applyAlignment="1">
      <alignment horizontal="right"/>
    </xf>
    <xf numFmtId="0" fontId="16" fillId="0" borderId="33" xfId="0" applyFont="1" applyFill="1" applyBorder="1"/>
    <xf numFmtId="2" fontId="16" fillId="0" borderId="33" xfId="0" applyNumberFormat="1" applyFont="1" applyBorder="1"/>
    <xf numFmtId="0" fontId="15" fillId="0" borderId="33" xfId="0" applyFont="1" applyFill="1" applyBorder="1"/>
    <xf numFmtId="0" fontId="25" fillId="3" borderId="4" xfId="1" applyFont="1" applyFill="1" applyBorder="1" applyAlignment="1">
      <alignment horizontal="center"/>
    </xf>
    <xf numFmtId="0" fontId="15" fillId="4" borderId="33" xfId="0" applyFont="1" applyFill="1" applyBorder="1"/>
    <xf numFmtId="187" fontId="16" fillId="4" borderId="33" xfId="2" applyFont="1" applyFill="1" applyBorder="1"/>
    <xf numFmtId="0" fontId="16" fillId="4" borderId="33" xfId="0" applyFont="1" applyFill="1" applyBorder="1" applyAlignment="1">
      <alignment horizontal="center"/>
    </xf>
    <xf numFmtId="187" fontId="16" fillId="4" borderId="33" xfId="2" applyFont="1" applyFill="1" applyBorder="1" applyAlignment="1">
      <alignment horizontal="right"/>
    </xf>
    <xf numFmtId="187" fontId="16" fillId="4" borderId="33" xfId="2" applyNumberFormat="1" applyFont="1" applyFill="1" applyBorder="1" applyAlignment="1">
      <alignment horizontal="right"/>
    </xf>
    <xf numFmtId="0" fontId="15" fillId="0" borderId="33" xfId="0" applyFont="1" applyBorder="1" applyAlignment="1">
      <alignment horizontal="left"/>
    </xf>
    <xf numFmtId="0" fontId="15" fillId="4" borderId="33" xfId="0" applyFont="1" applyFill="1" applyBorder="1" applyAlignment="1">
      <alignment horizontal="left"/>
    </xf>
    <xf numFmtId="0" fontId="15" fillId="4" borderId="33" xfId="0" applyFont="1" applyFill="1" applyBorder="1" applyAlignment="1">
      <alignment wrapText="1"/>
    </xf>
    <xf numFmtId="194" fontId="16" fillId="0" borderId="33" xfId="2" applyNumberFormat="1" applyFont="1" applyBorder="1"/>
    <xf numFmtId="194" fontId="16" fillId="0" borderId="33" xfId="2" applyNumberFormat="1" applyFont="1" applyBorder="1" applyAlignment="1">
      <alignment horizontal="right"/>
    </xf>
    <xf numFmtId="0" fontId="16" fillId="0" borderId="33" xfId="0" applyFont="1" applyBorder="1" applyAlignment="1">
      <alignment horizontal="left"/>
    </xf>
    <xf numFmtId="0" fontId="15" fillId="0" borderId="33" xfId="0" applyFont="1" applyBorder="1" applyAlignment="1">
      <alignment wrapText="1"/>
    </xf>
    <xf numFmtId="0" fontId="25" fillId="3" borderId="5" xfId="1" applyFont="1" applyFill="1" applyBorder="1" applyAlignment="1">
      <alignment horizontal="center"/>
    </xf>
    <xf numFmtId="194" fontId="16" fillId="4" borderId="33" xfId="2" applyNumberFormat="1" applyFont="1" applyFill="1" applyBorder="1"/>
    <xf numFmtId="2" fontId="16" fillId="0" borderId="34" xfId="0" applyNumberFormat="1" applyFont="1" applyBorder="1" applyAlignment="1">
      <alignment horizontal="center"/>
    </xf>
    <xf numFmtId="2" fontId="16" fillId="0" borderId="35" xfId="0" applyNumberFormat="1" applyFont="1" applyBorder="1" applyAlignment="1">
      <alignment horizontal="center"/>
    </xf>
    <xf numFmtId="2" fontId="16" fillId="0" borderId="36" xfId="0" applyNumberFormat="1" applyFont="1" applyBorder="1" applyAlignment="1">
      <alignment horizontal="center"/>
    </xf>
    <xf numFmtId="2" fontId="16" fillId="4" borderId="33" xfId="0" applyNumberFormat="1" applyFont="1" applyFill="1" applyBorder="1" applyAlignment="1">
      <alignment horizontal="right"/>
    </xf>
    <xf numFmtId="187" fontId="16" fillId="4" borderId="33" xfId="0" applyNumberFormat="1" applyFont="1" applyFill="1" applyBorder="1" applyAlignment="1">
      <alignment horizontal="right"/>
    </xf>
    <xf numFmtId="2" fontId="15" fillId="0" borderId="33" xfId="0" applyNumberFormat="1" applyFont="1" applyBorder="1" applyAlignment="1">
      <alignment horizontal="left"/>
    </xf>
    <xf numFmtId="0" fontId="15" fillId="0" borderId="33" xfId="0" applyNumberFormat="1" applyFont="1" applyBorder="1" applyAlignment="1">
      <alignment horizontal="left"/>
    </xf>
    <xf numFmtId="0" fontId="16" fillId="5" borderId="33" xfId="0" applyFont="1" applyFill="1" applyBorder="1"/>
    <xf numFmtId="0" fontId="16" fillId="5" borderId="33" xfId="0" applyFont="1" applyFill="1" applyBorder="1" applyAlignment="1">
      <alignment horizontal="center"/>
    </xf>
    <xf numFmtId="194" fontId="16" fillId="5" borderId="33" xfId="2" applyNumberFormat="1" applyFont="1" applyFill="1" applyBorder="1"/>
    <xf numFmtId="2" fontId="16" fillId="5" borderId="33" xfId="0" applyNumberFormat="1" applyFont="1" applyFill="1" applyBorder="1" applyAlignment="1">
      <alignment horizontal="right"/>
    </xf>
    <xf numFmtId="187" fontId="16" fillId="5" borderId="33" xfId="2" applyFont="1" applyFill="1" applyBorder="1" applyAlignment="1">
      <alignment horizontal="right"/>
    </xf>
    <xf numFmtId="187" fontId="16" fillId="5" borderId="33" xfId="0" applyNumberFormat="1" applyFont="1" applyFill="1" applyBorder="1" applyAlignment="1">
      <alignment horizontal="right"/>
    </xf>
    <xf numFmtId="187" fontId="16" fillId="5" borderId="33" xfId="2" applyNumberFormat="1" applyFont="1" applyFill="1" applyBorder="1" applyAlignment="1">
      <alignment horizontal="right"/>
    </xf>
    <xf numFmtId="0" fontId="17" fillId="5" borderId="0" xfId="0" applyFont="1" applyFill="1"/>
    <xf numFmtId="0" fontId="5" fillId="5" borderId="0" xfId="0" applyFont="1" applyFill="1"/>
    <xf numFmtId="195" fontId="16" fillId="0" borderId="33" xfId="0" applyNumberFormat="1" applyFont="1" applyBorder="1" applyAlignment="1">
      <alignment horizontal="right"/>
    </xf>
    <xf numFmtId="195" fontId="16" fillId="5" borderId="33" xfId="0" applyNumberFormat="1" applyFont="1" applyFill="1" applyBorder="1" applyAlignment="1">
      <alignment horizontal="right"/>
    </xf>
    <xf numFmtId="0" fontId="14" fillId="5" borderId="0" xfId="0" applyFont="1" applyFill="1"/>
    <xf numFmtId="2" fontId="15" fillId="0" borderId="6" xfId="0" applyNumberFormat="1" applyFont="1" applyFill="1" applyBorder="1"/>
    <xf numFmtId="0" fontId="23" fillId="0" borderId="7" xfId="0" applyFont="1" applyFill="1" applyBorder="1" applyAlignment="1">
      <alignment horizontal="center"/>
    </xf>
    <xf numFmtId="0" fontId="23" fillId="0" borderId="8" xfId="0" applyFont="1" applyFill="1" applyBorder="1"/>
    <xf numFmtId="0" fontId="10" fillId="0" borderId="9" xfId="0" applyFont="1" applyFill="1" applyBorder="1"/>
    <xf numFmtId="12" fontId="10" fillId="0" borderId="7" xfId="0" applyNumberFormat="1" applyFont="1" applyFill="1" applyBorder="1"/>
    <xf numFmtId="0" fontId="10" fillId="0" borderId="7" xfId="0" applyFont="1" applyFill="1" applyBorder="1"/>
    <xf numFmtId="2" fontId="10" fillId="0" borderId="7" xfId="0" applyNumberFormat="1" applyFont="1" applyFill="1" applyBorder="1"/>
    <xf numFmtId="0" fontId="10" fillId="0" borderId="10" xfId="0" applyFont="1" applyFill="1" applyBorder="1" applyAlignment="1">
      <alignment horizontal="center"/>
    </xf>
    <xf numFmtId="12" fontId="16" fillId="0" borderId="7" xfId="0" applyNumberFormat="1" applyFont="1" applyFill="1" applyBorder="1" applyAlignment="1">
      <alignment horizontal="center"/>
    </xf>
    <xf numFmtId="2" fontId="16" fillId="0" borderId="7" xfId="0" applyNumberFormat="1" applyFont="1" applyFill="1" applyBorder="1" applyAlignment="1">
      <alignment horizontal="center"/>
    </xf>
    <xf numFmtId="2" fontId="16" fillId="0" borderId="7" xfId="0" applyNumberFormat="1" applyFont="1" applyFill="1" applyBorder="1" applyAlignment="1">
      <alignment horizontal="right"/>
    </xf>
    <xf numFmtId="0" fontId="10" fillId="0" borderId="8" xfId="0" applyFont="1" applyFill="1" applyBorder="1" applyAlignment="1">
      <alignment horizontal="center"/>
    </xf>
    <xf numFmtId="2" fontId="16" fillId="0" borderId="11" xfId="0" applyNumberFormat="1" applyFont="1" applyFill="1" applyBorder="1" applyAlignment="1">
      <alignment horizontal="center"/>
    </xf>
    <xf numFmtId="2" fontId="16" fillId="0" borderId="11" xfId="0" applyNumberFormat="1" applyFont="1" applyFill="1" applyBorder="1" applyAlignment="1">
      <alignment horizontal="right"/>
    </xf>
    <xf numFmtId="0" fontId="10" fillId="0" borderId="11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right"/>
    </xf>
    <xf numFmtId="191" fontId="16" fillId="0" borderId="11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right"/>
    </xf>
    <xf numFmtId="0" fontId="15" fillId="0" borderId="13" xfId="0" applyFont="1" applyFill="1" applyBorder="1"/>
    <xf numFmtId="0" fontId="23" fillId="4" borderId="14" xfId="0" applyFont="1" applyFill="1" applyBorder="1" applyAlignment="1">
      <alignment horizontal="center" vertical="center"/>
    </xf>
    <xf numFmtId="0" fontId="23" fillId="4" borderId="15" xfId="0" applyFont="1" applyFill="1" applyBorder="1" applyAlignment="1">
      <alignment horizontal="center" vertical="center"/>
    </xf>
    <xf numFmtId="0" fontId="23" fillId="4" borderId="16" xfId="0" applyFont="1" applyFill="1" applyBorder="1" applyAlignment="1">
      <alignment horizontal="center" vertical="center"/>
    </xf>
    <xf numFmtId="0" fontId="9" fillId="0" borderId="3" xfId="0" applyFont="1" applyFill="1" applyBorder="1"/>
    <xf numFmtId="0" fontId="10" fillId="0" borderId="3" xfId="0" applyFont="1" applyFill="1" applyBorder="1"/>
    <xf numFmtId="0" fontId="9" fillId="0" borderId="3" xfId="0" applyFont="1" applyFill="1" applyBorder="1" applyAlignment="1">
      <alignment horizontal="center"/>
    </xf>
    <xf numFmtId="0" fontId="16" fillId="0" borderId="9" xfId="0" applyFont="1" applyFill="1" applyBorder="1"/>
    <xf numFmtId="0" fontId="23" fillId="0" borderId="10" xfId="0" applyFont="1" applyFill="1" applyBorder="1" applyAlignment="1">
      <alignment horizontal="center"/>
    </xf>
    <xf numFmtId="2" fontId="16" fillId="0" borderId="7" xfId="0" applyNumberFormat="1" applyFont="1" applyFill="1" applyBorder="1"/>
    <xf numFmtId="2" fontId="16" fillId="0" borderId="12" xfId="0" applyNumberFormat="1" applyFont="1" applyFill="1" applyBorder="1" applyAlignment="1">
      <alignment horizontal="right"/>
    </xf>
    <xf numFmtId="0" fontId="16" fillId="0" borderId="0" xfId="0" applyFont="1" applyFill="1" applyBorder="1"/>
    <xf numFmtId="12" fontId="16" fillId="0" borderId="0" xfId="0" applyNumberFormat="1" applyFont="1" applyFill="1"/>
    <xf numFmtId="0" fontId="16" fillId="0" borderId="0" xfId="0" applyFont="1" applyFill="1"/>
    <xf numFmtId="2" fontId="16" fillId="0" borderId="0" xfId="0" applyNumberFormat="1" applyFont="1" applyFill="1" applyBorder="1"/>
    <xf numFmtId="187" fontId="9" fillId="0" borderId="0" xfId="0" applyNumberFormat="1" applyFont="1" applyFill="1" applyBorder="1"/>
    <xf numFmtId="12" fontId="16" fillId="0" borderId="7" xfId="0" applyNumberFormat="1" applyFont="1" applyFill="1" applyBorder="1"/>
    <xf numFmtId="0" fontId="16" fillId="0" borderId="7" xfId="0" applyFont="1" applyFill="1" applyBorder="1"/>
    <xf numFmtId="0" fontId="16" fillId="0" borderId="8" xfId="0" applyFont="1" applyFill="1" applyBorder="1" applyAlignment="1">
      <alignment horizontal="left"/>
    </xf>
    <xf numFmtId="0" fontId="16" fillId="0" borderId="17" xfId="0" applyFont="1" applyFill="1" applyBorder="1" applyAlignment="1">
      <alignment horizontal="left"/>
    </xf>
    <xf numFmtId="12" fontId="16" fillId="0" borderId="11" xfId="0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6" xfId="0" applyFont="1" applyFill="1" applyBorder="1"/>
    <xf numFmtId="49" fontId="16" fillId="0" borderId="33" xfId="0" applyNumberFormat="1" applyFont="1" applyFill="1" applyBorder="1" applyAlignment="1">
      <alignment horizontal="left"/>
    </xf>
    <xf numFmtId="0" fontId="15" fillId="0" borderId="33" xfId="0" applyNumberFormat="1" applyFont="1" applyFill="1" applyBorder="1" applyAlignment="1">
      <alignment horizontal="left"/>
    </xf>
    <xf numFmtId="0" fontId="16" fillId="0" borderId="33" xfId="0" applyNumberFormat="1" applyFont="1" applyFill="1" applyBorder="1" applyAlignment="1">
      <alignment horizontal="left"/>
    </xf>
    <xf numFmtId="0" fontId="16" fillId="0" borderId="0" xfId="0" applyFont="1" applyBorder="1"/>
    <xf numFmtId="187" fontId="16" fillId="0" borderId="33" xfId="2" applyNumberFormat="1" applyFont="1" applyBorder="1"/>
    <xf numFmtId="0" fontId="20" fillId="0" borderId="0" xfId="0" applyFont="1" applyAlignment="1">
      <alignment horizontal="center"/>
    </xf>
    <xf numFmtId="0" fontId="25" fillId="3" borderId="18" xfId="1" applyFont="1" applyFill="1" applyBorder="1" applyAlignment="1">
      <alignment horizontal="center"/>
    </xf>
    <xf numFmtId="0" fontId="25" fillId="3" borderId="19" xfId="1" applyFont="1" applyFill="1" applyBorder="1" applyAlignment="1">
      <alignment horizontal="center"/>
    </xf>
    <xf numFmtId="0" fontId="25" fillId="3" borderId="20" xfId="1" applyFont="1" applyFill="1" applyBorder="1" applyAlignment="1">
      <alignment horizontal="center" vertical="center"/>
    </xf>
    <xf numFmtId="0" fontId="25" fillId="3" borderId="4" xfId="1" applyFont="1" applyFill="1" applyBorder="1" applyAlignment="1">
      <alignment horizontal="center" vertical="center"/>
    </xf>
    <xf numFmtId="0" fontId="25" fillId="3" borderId="21" xfId="1" applyFont="1" applyFill="1" applyBorder="1" applyAlignment="1">
      <alignment horizontal="center" vertical="center"/>
    </xf>
    <xf numFmtId="0" fontId="25" fillId="3" borderId="22" xfId="1" applyFont="1" applyFill="1" applyBorder="1" applyAlignment="1">
      <alignment horizontal="center" vertical="center"/>
    </xf>
    <xf numFmtId="0" fontId="25" fillId="3" borderId="23" xfId="1" applyFont="1" applyFill="1" applyBorder="1" applyAlignment="1">
      <alignment horizontal="center" vertical="center"/>
    </xf>
    <xf numFmtId="0" fontId="25" fillId="3" borderId="24" xfId="1" applyFont="1" applyFill="1" applyBorder="1" applyAlignment="1">
      <alignment horizontal="center" vertical="center"/>
    </xf>
    <xf numFmtId="0" fontId="25" fillId="3" borderId="25" xfId="1" applyFont="1" applyFill="1" applyBorder="1" applyAlignment="1">
      <alignment horizontal="center" vertical="center"/>
    </xf>
    <xf numFmtId="0" fontId="25" fillId="3" borderId="26" xfId="1" applyFont="1" applyFill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2" fontId="16" fillId="0" borderId="34" xfId="0" applyNumberFormat="1" applyFont="1" applyBorder="1" applyAlignment="1">
      <alignment horizontal="center"/>
    </xf>
    <xf numFmtId="2" fontId="16" fillId="0" borderId="35" xfId="0" applyNumberFormat="1" applyFont="1" applyBorder="1" applyAlignment="1">
      <alignment horizontal="center"/>
    </xf>
    <xf numFmtId="2" fontId="16" fillId="0" borderId="36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3" fillId="4" borderId="28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/>
    </xf>
    <xf numFmtId="0" fontId="16" fillId="0" borderId="30" xfId="0" applyFont="1" applyFill="1" applyBorder="1" applyAlignment="1">
      <alignment horizontal="center"/>
    </xf>
    <xf numFmtId="0" fontId="16" fillId="0" borderId="31" xfId="0" applyFont="1" applyFill="1" applyBorder="1" applyAlignment="1">
      <alignment horizontal="center"/>
    </xf>
    <xf numFmtId="0" fontId="16" fillId="0" borderId="32" xfId="0" applyFont="1" applyFill="1" applyBorder="1" applyAlignment="1">
      <alignment horizontal="center"/>
    </xf>
    <xf numFmtId="0" fontId="15" fillId="0" borderId="27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6" fillId="0" borderId="17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left"/>
    </xf>
    <xf numFmtId="0" fontId="16" fillId="0" borderId="17" xfId="0" applyFont="1" applyFill="1" applyBorder="1" applyAlignment="1">
      <alignment horizontal="left"/>
    </xf>
    <xf numFmtId="0" fontId="15" fillId="0" borderId="0" xfId="0" applyFont="1" applyAlignment="1">
      <alignment horizontal="left" vertical="top" wrapText="1"/>
    </xf>
  </cellXfs>
  <cellStyles count="3">
    <cellStyle name="Énfasis5" xfId="1" builtinId="45"/>
    <cellStyle name="Millares" xfId="2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91</xdr:row>
      <xdr:rowOff>0</xdr:rowOff>
    </xdr:from>
    <xdr:to>
      <xdr:col>5</xdr:col>
      <xdr:colOff>457200</xdr:colOff>
      <xdr:row>91</xdr:row>
      <xdr:rowOff>0</xdr:rowOff>
    </xdr:to>
    <xdr:sp macro="" textlink="">
      <xdr:nvSpPr>
        <xdr:cNvPr id="11631" name="Line 3">
          <a:extLst>
            <a:ext uri="{FF2B5EF4-FFF2-40B4-BE49-F238E27FC236}">
              <a16:creationId xmlns:a16="http://schemas.microsoft.com/office/drawing/2014/main" id="{47634AD1-7C42-5543-8691-1209C3F385E4}"/>
            </a:ext>
          </a:extLst>
        </xdr:cNvPr>
        <xdr:cNvSpPr>
          <a:spLocks noChangeShapeType="1"/>
        </xdr:cNvSpPr>
      </xdr:nvSpPr>
      <xdr:spPr bwMode="auto">
        <a:xfrm>
          <a:off x="4013200" y="22555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91</xdr:row>
      <xdr:rowOff>0</xdr:rowOff>
    </xdr:from>
    <xdr:to>
      <xdr:col>13</xdr:col>
      <xdr:colOff>0</xdr:colOff>
      <xdr:row>91</xdr:row>
      <xdr:rowOff>0</xdr:rowOff>
    </xdr:to>
    <xdr:sp macro="" textlink="">
      <xdr:nvSpPr>
        <xdr:cNvPr id="11632" name="Line 5">
          <a:extLst>
            <a:ext uri="{FF2B5EF4-FFF2-40B4-BE49-F238E27FC236}">
              <a16:creationId xmlns:a16="http://schemas.microsoft.com/office/drawing/2014/main" id="{2952727B-E232-B34C-A359-0F30F076DE13}"/>
            </a:ext>
          </a:extLst>
        </xdr:cNvPr>
        <xdr:cNvSpPr>
          <a:spLocks noChangeShapeType="1"/>
        </xdr:cNvSpPr>
      </xdr:nvSpPr>
      <xdr:spPr bwMode="auto">
        <a:xfrm>
          <a:off x="8026400" y="22555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101600</xdr:colOff>
      <xdr:row>91</xdr:row>
      <xdr:rowOff>0</xdr:rowOff>
    </xdr:from>
    <xdr:to>
      <xdr:col>0</xdr:col>
      <xdr:colOff>101600</xdr:colOff>
      <xdr:row>91</xdr:row>
      <xdr:rowOff>0</xdr:rowOff>
    </xdr:to>
    <xdr:sp macro="" textlink="">
      <xdr:nvSpPr>
        <xdr:cNvPr id="11633" name="Line 7">
          <a:extLst>
            <a:ext uri="{FF2B5EF4-FFF2-40B4-BE49-F238E27FC236}">
              <a16:creationId xmlns:a16="http://schemas.microsoft.com/office/drawing/2014/main" id="{D107E175-1B86-4148-97DF-565DFAA20275}"/>
            </a:ext>
          </a:extLst>
        </xdr:cNvPr>
        <xdr:cNvSpPr>
          <a:spLocks noChangeShapeType="1"/>
        </xdr:cNvSpPr>
      </xdr:nvSpPr>
      <xdr:spPr bwMode="auto">
        <a:xfrm>
          <a:off x="101600" y="22555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91</xdr:row>
      <xdr:rowOff>0</xdr:rowOff>
    </xdr:from>
    <xdr:to>
      <xdr:col>13</xdr:col>
      <xdr:colOff>0</xdr:colOff>
      <xdr:row>91</xdr:row>
      <xdr:rowOff>0</xdr:rowOff>
    </xdr:to>
    <xdr:sp macro="" textlink="">
      <xdr:nvSpPr>
        <xdr:cNvPr id="11634" name="Line 9">
          <a:extLst>
            <a:ext uri="{FF2B5EF4-FFF2-40B4-BE49-F238E27FC236}">
              <a16:creationId xmlns:a16="http://schemas.microsoft.com/office/drawing/2014/main" id="{CC1E982F-C4B8-E44A-8684-2D576F2F9005}"/>
            </a:ext>
          </a:extLst>
        </xdr:cNvPr>
        <xdr:cNvSpPr>
          <a:spLocks noChangeShapeType="1"/>
        </xdr:cNvSpPr>
      </xdr:nvSpPr>
      <xdr:spPr bwMode="auto">
        <a:xfrm>
          <a:off x="8026400" y="22555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101600</xdr:colOff>
      <xdr:row>203</xdr:row>
      <xdr:rowOff>114300</xdr:rowOff>
    </xdr:from>
    <xdr:to>
      <xdr:col>5</xdr:col>
      <xdr:colOff>101600</xdr:colOff>
      <xdr:row>204</xdr:row>
      <xdr:rowOff>50800</xdr:rowOff>
    </xdr:to>
    <xdr:sp macro="" textlink="">
      <xdr:nvSpPr>
        <xdr:cNvPr id="11635" name="Line 13">
          <a:extLst>
            <a:ext uri="{FF2B5EF4-FFF2-40B4-BE49-F238E27FC236}">
              <a16:creationId xmlns:a16="http://schemas.microsoft.com/office/drawing/2014/main" id="{3E56B313-7F24-CB40-A739-A8D0614F50F3}"/>
            </a:ext>
          </a:extLst>
        </xdr:cNvPr>
        <xdr:cNvSpPr>
          <a:spLocks noChangeShapeType="1"/>
        </xdr:cNvSpPr>
      </xdr:nvSpPr>
      <xdr:spPr bwMode="auto">
        <a:xfrm>
          <a:off x="3657600" y="42646600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101600</xdr:colOff>
      <xdr:row>203</xdr:row>
      <xdr:rowOff>114300</xdr:rowOff>
    </xdr:from>
    <xdr:to>
      <xdr:col>4</xdr:col>
      <xdr:colOff>101600</xdr:colOff>
      <xdr:row>204</xdr:row>
      <xdr:rowOff>50800</xdr:rowOff>
    </xdr:to>
    <xdr:sp macro="" textlink="">
      <xdr:nvSpPr>
        <xdr:cNvPr id="11636" name="Line 14">
          <a:extLst>
            <a:ext uri="{FF2B5EF4-FFF2-40B4-BE49-F238E27FC236}">
              <a16:creationId xmlns:a16="http://schemas.microsoft.com/office/drawing/2014/main" id="{04A22A1F-2104-C548-98CB-7AA575BAC471}"/>
            </a:ext>
          </a:extLst>
        </xdr:cNvPr>
        <xdr:cNvSpPr>
          <a:spLocks noChangeShapeType="1"/>
        </xdr:cNvSpPr>
      </xdr:nvSpPr>
      <xdr:spPr bwMode="auto">
        <a:xfrm>
          <a:off x="3048000" y="42646600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204</xdr:row>
      <xdr:rowOff>38100</xdr:rowOff>
    </xdr:from>
    <xdr:to>
      <xdr:col>13</xdr:col>
      <xdr:colOff>0</xdr:colOff>
      <xdr:row>204</xdr:row>
      <xdr:rowOff>165100</xdr:rowOff>
    </xdr:to>
    <xdr:sp macro="" textlink="">
      <xdr:nvSpPr>
        <xdr:cNvPr id="11637" name="Line 15">
          <a:extLst>
            <a:ext uri="{FF2B5EF4-FFF2-40B4-BE49-F238E27FC236}">
              <a16:creationId xmlns:a16="http://schemas.microsoft.com/office/drawing/2014/main" id="{7A72CE84-A1FB-CB41-B525-00B4CE54199E}"/>
            </a:ext>
          </a:extLst>
        </xdr:cNvPr>
        <xdr:cNvSpPr>
          <a:spLocks noChangeShapeType="1"/>
        </xdr:cNvSpPr>
      </xdr:nvSpPr>
      <xdr:spPr bwMode="auto">
        <a:xfrm>
          <a:off x="8026400" y="42748200"/>
          <a:ext cx="0" cy="12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165100</xdr:colOff>
      <xdr:row>204</xdr:row>
      <xdr:rowOff>50800</xdr:rowOff>
    </xdr:from>
    <xdr:to>
      <xdr:col>12</xdr:col>
      <xdr:colOff>165100</xdr:colOff>
      <xdr:row>204</xdr:row>
      <xdr:rowOff>177800</xdr:rowOff>
    </xdr:to>
    <xdr:sp macro="" textlink="">
      <xdr:nvSpPr>
        <xdr:cNvPr id="11638" name="Line 16">
          <a:extLst>
            <a:ext uri="{FF2B5EF4-FFF2-40B4-BE49-F238E27FC236}">
              <a16:creationId xmlns:a16="http://schemas.microsoft.com/office/drawing/2014/main" id="{5902E5E9-1F8A-5A43-AA3E-9ECC43A187CB}"/>
            </a:ext>
          </a:extLst>
        </xdr:cNvPr>
        <xdr:cNvSpPr>
          <a:spLocks noChangeShapeType="1"/>
        </xdr:cNvSpPr>
      </xdr:nvSpPr>
      <xdr:spPr bwMode="auto">
        <a:xfrm>
          <a:off x="7645400" y="42760900"/>
          <a:ext cx="0" cy="12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91</xdr:row>
      <xdr:rowOff>0</xdr:rowOff>
    </xdr:from>
    <xdr:to>
      <xdr:col>7</xdr:col>
      <xdr:colOff>38100</xdr:colOff>
      <xdr:row>91</xdr:row>
      <xdr:rowOff>0</xdr:rowOff>
    </xdr:to>
    <xdr:sp macro="" textlink="">
      <xdr:nvSpPr>
        <xdr:cNvPr id="11639" name="Line 19">
          <a:extLst>
            <a:ext uri="{FF2B5EF4-FFF2-40B4-BE49-F238E27FC236}">
              <a16:creationId xmlns:a16="http://schemas.microsoft.com/office/drawing/2014/main" id="{969F103B-A19A-7D41-BFEB-523E0D49C0A1}"/>
            </a:ext>
          </a:extLst>
        </xdr:cNvPr>
        <xdr:cNvSpPr>
          <a:spLocks noChangeShapeType="1"/>
        </xdr:cNvSpPr>
      </xdr:nvSpPr>
      <xdr:spPr bwMode="auto">
        <a:xfrm>
          <a:off x="4673600" y="22555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457200</xdr:colOff>
      <xdr:row>91</xdr:row>
      <xdr:rowOff>0</xdr:rowOff>
    </xdr:from>
    <xdr:to>
      <xdr:col>10</xdr:col>
      <xdr:colOff>457200</xdr:colOff>
      <xdr:row>91</xdr:row>
      <xdr:rowOff>0</xdr:rowOff>
    </xdr:to>
    <xdr:sp macro="" textlink="">
      <xdr:nvSpPr>
        <xdr:cNvPr id="11640" name="Line 20">
          <a:extLst>
            <a:ext uri="{FF2B5EF4-FFF2-40B4-BE49-F238E27FC236}">
              <a16:creationId xmlns:a16="http://schemas.microsoft.com/office/drawing/2014/main" id="{3B06D33C-1F81-504B-BF99-47DA3BBD3B75}"/>
            </a:ext>
          </a:extLst>
        </xdr:cNvPr>
        <xdr:cNvSpPr>
          <a:spLocks noChangeShapeType="1"/>
        </xdr:cNvSpPr>
      </xdr:nvSpPr>
      <xdr:spPr bwMode="auto">
        <a:xfrm>
          <a:off x="6794500" y="22555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38100</xdr:colOff>
      <xdr:row>91</xdr:row>
      <xdr:rowOff>0</xdr:rowOff>
    </xdr:from>
    <xdr:to>
      <xdr:col>12</xdr:col>
      <xdr:colOff>38100</xdr:colOff>
      <xdr:row>91</xdr:row>
      <xdr:rowOff>0</xdr:rowOff>
    </xdr:to>
    <xdr:sp macro="" textlink="">
      <xdr:nvSpPr>
        <xdr:cNvPr id="11641" name="Line 22">
          <a:extLst>
            <a:ext uri="{FF2B5EF4-FFF2-40B4-BE49-F238E27FC236}">
              <a16:creationId xmlns:a16="http://schemas.microsoft.com/office/drawing/2014/main" id="{E2A41B38-040E-3A4B-915A-686C13FC6E22}"/>
            </a:ext>
          </a:extLst>
        </xdr:cNvPr>
        <xdr:cNvSpPr>
          <a:spLocks noChangeShapeType="1"/>
        </xdr:cNvSpPr>
      </xdr:nvSpPr>
      <xdr:spPr bwMode="auto">
        <a:xfrm>
          <a:off x="7518400" y="22555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457200</xdr:colOff>
      <xdr:row>91</xdr:row>
      <xdr:rowOff>0</xdr:rowOff>
    </xdr:from>
    <xdr:to>
      <xdr:col>10</xdr:col>
      <xdr:colOff>457200</xdr:colOff>
      <xdr:row>91</xdr:row>
      <xdr:rowOff>0</xdr:rowOff>
    </xdr:to>
    <xdr:sp macro="" textlink="">
      <xdr:nvSpPr>
        <xdr:cNvPr id="11642" name="Line 24">
          <a:extLst>
            <a:ext uri="{FF2B5EF4-FFF2-40B4-BE49-F238E27FC236}">
              <a16:creationId xmlns:a16="http://schemas.microsoft.com/office/drawing/2014/main" id="{EEBE69DA-5AB8-0B42-B7B5-8EC9D0EF039B}"/>
            </a:ext>
          </a:extLst>
        </xdr:cNvPr>
        <xdr:cNvSpPr>
          <a:spLocks noChangeShapeType="1"/>
        </xdr:cNvSpPr>
      </xdr:nvSpPr>
      <xdr:spPr bwMode="auto">
        <a:xfrm>
          <a:off x="6794500" y="22555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38100</xdr:colOff>
      <xdr:row>91</xdr:row>
      <xdr:rowOff>0</xdr:rowOff>
    </xdr:from>
    <xdr:to>
      <xdr:col>12</xdr:col>
      <xdr:colOff>38100</xdr:colOff>
      <xdr:row>91</xdr:row>
      <xdr:rowOff>0</xdr:rowOff>
    </xdr:to>
    <xdr:sp macro="" textlink="">
      <xdr:nvSpPr>
        <xdr:cNvPr id="11643" name="Line 26">
          <a:extLst>
            <a:ext uri="{FF2B5EF4-FFF2-40B4-BE49-F238E27FC236}">
              <a16:creationId xmlns:a16="http://schemas.microsoft.com/office/drawing/2014/main" id="{06D5FAC4-4871-4940-A090-ABDC061C022F}"/>
            </a:ext>
          </a:extLst>
        </xdr:cNvPr>
        <xdr:cNvSpPr>
          <a:spLocks noChangeShapeType="1"/>
        </xdr:cNvSpPr>
      </xdr:nvSpPr>
      <xdr:spPr bwMode="auto">
        <a:xfrm>
          <a:off x="7518400" y="22555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V622"/>
  <sheetViews>
    <sheetView view="pageBreakPreview" zoomScale="80" zoomScaleNormal="100" zoomScaleSheetLayoutView="80" workbookViewId="0">
      <pane ySplit="10" topLeftCell="A536" activePane="bottomLeft" state="frozen"/>
      <selection pane="bottomLeft" activeCell="D557" sqref="D557"/>
    </sheetView>
  </sheetViews>
  <sheetFormatPr baseColWidth="10" defaultColWidth="11.5" defaultRowHeight="11" x14ac:dyDescent="0.15"/>
  <cols>
    <col min="1" max="1" width="15.1640625" style="1" customWidth="1"/>
    <col min="2" max="2" width="56" style="1" customWidth="1"/>
    <col min="3" max="3" width="5.5" style="1" customWidth="1"/>
    <col min="4" max="4" width="9.5" style="1" customWidth="1"/>
    <col min="5" max="5" width="8.6640625" style="1" customWidth="1"/>
    <col min="6" max="6" width="9.1640625" style="1" customWidth="1"/>
    <col min="7" max="7" width="9.33203125" style="1" customWidth="1"/>
    <col min="8" max="9" width="11.6640625" style="1" customWidth="1"/>
    <col min="10" max="10" width="0.5" style="1" customWidth="1"/>
    <col min="11" max="16384" width="11.5" style="1"/>
  </cols>
  <sheetData>
    <row r="1" spans="1:12" ht="27.75" customHeight="1" x14ac:dyDescent="0.4">
      <c r="A1" s="145" t="s">
        <v>18</v>
      </c>
      <c r="B1" s="145"/>
      <c r="C1" s="145"/>
      <c r="D1" s="145"/>
      <c r="E1" s="145"/>
      <c r="F1" s="145"/>
      <c r="G1" s="145"/>
      <c r="H1" s="145"/>
      <c r="I1" s="145"/>
    </row>
    <row r="2" spans="1:12" s="2" customFormat="1" ht="37.5" customHeight="1" x14ac:dyDescent="0.15">
      <c r="A2" s="156" t="s">
        <v>51</v>
      </c>
      <c r="B2" s="156"/>
      <c r="C2" s="156"/>
      <c r="D2" s="156"/>
      <c r="E2" s="156"/>
      <c r="F2" s="156"/>
      <c r="G2" s="156"/>
      <c r="H2" s="156"/>
      <c r="I2" s="156"/>
    </row>
    <row r="3" spans="1:12" s="2" customFormat="1" ht="3.75" customHeight="1" x14ac:dyDescent="0.15">
      <c r="A3" s="47"/>
      <c r="B3" s="47"/>
      <c r="C3" s="47"/>
      <c r="D3" s="47"/>
      <c r="E3" s="47"/>
      <c r="F3" s="47"/>
      <c r="G3" s="47"/>
      <c r="H3" s="47"/>
      <c r="I3" s="47"/>
    </row>
    <row r="4" spans="1:12" ht="17" customHeight="1" x14ac:dyDescent="0.15">
      <c r="A4" s="49" t="s">
        <v>52</v>
      </c>
      <c r="B4" s="48"/>
      <c r="C4" s="48"/>
      <c r="D4" s="48"/>
      <c r="E4"/>
      <c r="F4" s="48"/>
      <c r="G4" s="48"/>
      <c r="H4" s="48"/>
      <c r="I4" s="48"/>
    </row>
    <row r="5" spans="1:12" ht="17" customHeight="1" x14ac:dyDescent="0.15">
      <c r="A5" s="49" t="s">
        <v>53</v>
      </c>
      <c r="B5" s="48"/>
      <c r="C5" s="48"/>
      <c r="D5" s="48"/>
      <c r="E5" s="48"/>
      <c r="F5" s="48"/>
      <c r="G5" s="48"/>
      <c r="H5" s="48"/>
      <c r="I5" s="48"/>
    </row>
    <row r="6" spans="1:12" ht="16" customHeight="1" x14ac:dyDescent="0.15">
      <c r="A6" s="49" t="s">
        <v>54</v>
      </c>
      <c r="B6" s="48"/>
      <c r="C6" s="49"/>
      <c r="D6" s="49"/>
      <c r="E6" s="48" t="s">
        <v>476</v>
      </c>
      <c r="G6" s="49"/>
      <c r="H6" s="49"/>
      <c r="I6" s="49"/>
    </row>
    <row r="7" spans="1:12" ht="16" customHeight="1" x14ac:dyDescent="0.15">
      <c r="A7" s="49" t="s">
        <v>55</v>
      </c>
      <c r="B7" s="48"/>
      <c r="C7" s="49"/>
      <c r="D7" s="49"/>
      <c r="E7" s="50" t="s">
        <v>56</v>
      </c>
      <c r="F7" s="48"/>
      <c r="G7" s="49"/>
      <c r="H7" s="49"/>
      <c r="I7" s="49"/>
    </row>
    <row r="8" spans="1:12" ht="3.75" customHeight="1" thickBot="1" x14ac:dyDescent="0.2">
      <c r="A8" s="5"/>
      <c r="B8" s="48" t="s">
        <v>475</v>
      </c>
      <c r="C8" s="5"/>
      <c r="D8" s="5"/>
      <c r="E8" s="6"/>
      <c r="F8" s="5"/>
      <c r="G8" s="5"/>
      <c r="H8" s="5"/>
      <c r="I8" s="5"/>
    </row>
    <row r="9" spans="1:12" s="3" customFormat="1" ht="15" customHeight="1" x14ac:dyDescent="0.2">
      <c r="A9" s="154" t="s">
        <v>6</v>
      </c>
      <c r="B9" s="148" t="s">
        <v>2</v>
      </c>
      <c r="C9" s="150" t="s">
        <v>4</v>
      </c>
      <c r="D9" s="150" t="s">
        <v>57</v>
      </c>
      <c r="E9" s="146" t="s">
        <v>13</v>
      </c>
      <c r="F9" s="147"/>
      <c r="G9" s="147"/>
      <c r="H9" s="148" t="s">
        <v>3</v>
      </c>
      <c r="I9" s="152" t="s">
        <v>1</v>
      </c>
    </row>
    <row r="10" spans="1:12" s="3" customFormat="1" ht="15" customHeight="1" thickBot="1" x14ac:dyDescent="0.25">
      <c r="A10" s="155"/>
      <c r="B10" s="149"/>
      <c r="C10" s="151"/>
      <c r="D10" s="151"/>
      <c r="E10" s="65" t="s">
        <v>14</v>
      </c>
      <c r="F10" s="65" t="s">
        <v>15</v>
      </c>
      <c r="G10" s="78" t="s">
        <v>16</v>
      </c>
      <c r="H10" s="149"/>
      <c r="I10" s="153"/>
    </row>
    <row r="11" spans="1:12" ht="3" customHeight="1" x14ac:dyDescent="0.15">
      <c r="A11" s="7"/>
      <c r="B11" s="8"/>
      <c r="C11" s="9"/>
      <c r="D11" s="9"/>
      <c r="E11" s="9"/>
      <c r="F11" s="9"/>
      <c r="G11" s="9"/>
      <c r="H11" s="9"/>
      <c r="I11" s="9"/>
    </row>
    <row r="12" spans="1:12" ht="32.25" customHeight="1" x14ac:dyDescent="0.15">
      <c r="A12" s="72">
        <v>1</v>
      </c>
      <c r="B12" s="73" t="s">
        <v>58</v>
      </c>
      <c r="C12" s="67"/>
      <c r="D12" s="67"/>
      <c r="E12" s="67"/>
      <c r="F12" s="67"/>
      <c r="G12" s="67"/>
      <c r="H12" s="67"/>
      <c r="I12" s="67"/>
    </row>
    <row r="13" spans="1:12" s="3" customFormat="1" ht="21" customHeight="1" x14ac:dyDescent="0.15">
      <c r="A13" s="86">
        <v>1.1000000000000001</v>
      </c>
      <c r="B13" s="59" t="s">
        <v>45</v>
      </c>
      <c r="C13" s="53"/>
      <c r="D13" s="51"/>
      <c r="E13" s="51"/>
      <c r="F13" s="52"/>
      <c r="G13" s="52"/>
      <c r="H13" s="51"/>
      <c r="I13" s="51"/>
      <c r="J13" s="41"/>
      <c r="K13" s="41"/>
      <c r="L13" s="41"/>
    </row>
    <row r="14" spans="1:12" s="3" customFormat="1" ht="21" customHeight="1" x14ac:dyDescent="0.15">
      <c r="A14" s="59" t="s">
        <v>59</v>
      </c>
      <c r="B14" s="59" t="s">
        <v>222</v>
      </c>
      <c r="C14" s="53"/>
      <c r="D14" s="54"/>
      <c r="E14" s="54"/>
      <c r="F14" s="54"/>
      <c r="G14" s="54"/>
      <c r="H14" s="55"/>
      <c r="I14" s="55"/>
      <c r="J14" s="41"/>
      <c r="K14" s="41"/>
      <c r="L14" s="41"/>
    </row>
    <row r="15" spans="1:12" s="3" customFormat="1" ht="21" customHeight="1" x14ac:dyDescent="0.15">
      <c r="A15" s="52" t="s">
        <v>61</v>
      </c>
      <c r="B15" s="52" t="s">
        <v>64</v>
      </c>
      <c r="C15" s="53" t="s">
        <v>39</v>
      </c>
      <c r="D15" s="75"/>
      <c r="E15" s="54"/>
      <c r="F15" s="54"/>
      <c r="G15" s="54"/>
      <c r="H15" s="55"/>
      <c r="I15" s="51">
        <f>H16</f>
        <v>6.16</v>
      </c>
      <c r="J15" s="41"/>
      <c r="K15" s="41"/>
      <c r="L15" s="41"/>
    </row>
    <row r="16" spans="1:12" s="3" customFormat="1" ht="21" customHeight="1" x14ac:dyDescent="0.15">
      <c r="A16" s="52"/>
      <c r="B16" s="52"/>
      <c r="C16" s="53"/>
      <c r="D16" s="75">
        <v>1</v>
      </c>
      <c r="E16" s="54">
        <v>2.2000000000000002</v>
      </c>
      <c r="F16" s="54">
        <v>2.8</v>
      </c>
      <c r="G16" s="54"/>
      <c r="H16" s="55">
        <f>D16*E16*F16</f>
        <v>6.16</v>
      </c>
      <c r="I16" s="55"/>
      <c r="J16" s="41"/>
      <c r="K16" s="41"/>
      <c r="L16" s="41"/>
    </row>
    <row r="17" spans="1:12" s="3" customFormat="1" ht="21" customHeight="1" x14ac:dyDescent="0.15">
      <c r="A17" s="52" t="s">
        <v>62</v>
      </c>
      <c r="B17" s="52" t="s">
        <v>63</v>
      </c>
      <c r="C17" s="53" t="s">
        <v>39</v>
      </c>
      <c r="D17" s="75"/>
      <c r="E17" s="54"/>
      <c r="F17" s="54"/>
      <c r="G17" s="54"/>
      <c r="H17" s="55"/>
      <c r="I17" s="51">
        <f>H18</f>
        <v>36</v>
      </c>
      <c r="J17" s="41"/>
      <c r="K17" s="41"/>
      <c r="L17" s="41"/>
    </row>
    <row r="18" spans="1:12" s="3" customFormat="1" ht="21" customHeight="1" x14ac:dyDescent="0.15">
      <c r="A18" s="52"/>
      <c r="B18" s="52"/>
      <c r="C18" s="53"/>
      <c r="D18" s="75">
        <v>1</v>
      </c>
      <c r="E18" s="54">
        <v>4</v>
      </c>
      <c r="F18" s="54">
        <v>9</v>
      </c>
      <c r="G18" s="54"/>
      <c r="H18" s="55">
        <f>D18*E18*F18</f>
        <v>36</v>
      </c>
      <c r="I18" s="55"/>
      <c r="J18" s="41"/>
      <c r="K18" s="41"/>
      <c r="L18" s="41"/>
    </row>
    <row r="19" spans="1:12" s="3" customFormat="1" ht="21" customHeight="1" x14ac:dyDescent="0.15">
      <c r="A19" s="52" t="s">
        <v>65</v>
      </c>
      <c r="B19" s="52" t="s">
        <v>66</v>
      </c>
      <c r="C19" s="53" t="s">
        <v>39</v>
      </c>
      <c r="D19" s="75"/>
      <c r="E19" s="54"/>
      <c r="F19" s="54"/>
      <c r="G19" s="54"/>
      <c r="H19" s="55"/>
      <c r="I19" s="51">
        <f>H20</f>
        <v>6</v>
      </c>
      <c r="J19" s="41"/>
      <c r="K19" s="41"/>
      <c r="L19" s="41"/>
    </row>
    <row r="20" spans="1:12" s="3" customFormat="1" ht="21" customHeight="1" x14ac:dyDescent="0.15">
      <c r="A20" s="52"/>
      <c r="B20" s="52"/>
      <c r="C20" s="53"/>
      <c r="D20" s="75">
        <v>1</v>
      </c>
      <c r="E20" s="54">
        <v>2</v>
      </c>
      <c r="F20" s="54">
        <v>3</v>
      </c>
      <c r="G20" s="54"/>
      <c r="H20" s="55">
        <f>D20*E20*F20</f>
        <v>6</v>
      </c>
      <c r="I20" s="55"/>
      <c r="J20" s="41"/>
      <c r="K20" s="41"/>
      <c r="L20" s="41"/>
    </row>
    <row r="21" spans="1:12" s="3" customFormat="1" ht="21" customHeight="1" x14ac:dyDescent="0.15">
      <c r="A21" s="52" t="s">
        <v>235</v>
      </c>
      <c r="B21" s="52" t="s">
        <v>238</v>
      </c>
      <c r="C21" s="53" t="s">
        <v>82</v>
      </c>
      <c r="D21" s="75"/>
      <c r="E21" s="54"/>
      <c r="F21" s="54"/>
      <c r="G21" s="54"/>
      <c r="H21" s="55"/>
      <c r="I21" s="51">
        <f>H22</f>
        <v>1</v>
      </c>
      <c r="J21" s="41"/>
      <c r="K21" s="41"/>
      <c r="L21" s="41"/>
    </row>
    <row r="22" spans="1:12" s="3" customFormat="1" ht="21" customHeight="1" x14ac:dyDescent="0.15">
      <c r="A22" s="52"/>
      <c r="B22" s="52" t="s">
        <v>234</v>
      </c>
      <c r="C22" s="53"/>
      <c r="D22" s="75">
        <v>1</v>
      </c>
      <c r="E22" s="54"/>
      <c r="F22" s="54"/>
      <c r="G22" s="54"/>
      <c r="H22" s="55">
        <f>D22</f>
        <v>1</v>
      </c>
      <c r="I22" s="55"/>
      <c r="J22" s="41"/>
      <c r="K22" s="41"/>
      <c r="L22" s="41"/>
    </row>
    <row r="23" spans="1:12" s="3" customFormat="1" ht="21" customHeight="1" x14ac:dyDescent="0.15">
      <c r="A23" s="71" t="s">
        <v>60</v>
      </c>
      <c r="B23" s="59" t="s">
        <v>209</v>
      </c>
      <c r="C23" s="53"/>
      <c r="D23" s="51"/>
      <c r="E23" s="51"/>
      <c r="F23" s="52"/>
      <c r="G23" s="52"/>
      <c r="H23" s="51"/>
      <c r="I23" s="51"/>
      <c r="J23" s="41"/>
      <c r="K23" s="41"/>
      <c r="L23" s="41"/>
    </row>
    <row r="24" spans="1:12" s="3" customFormat="1" ht="21" customHeight="1" x14ac:dyDescent="0.15">
      <c r="A24" s="52" t="s">
        <v>67</v>
      </c>
      <c r="B24" s="52" t="s">
        <v>223</v>
      </c>
      <c r="C24" s="53"/>
      <c r="D24" s="51"/>
      <c r="E24" s="51"/>
      <c r="F24" s="52"/>
      <c r="G24" s="52"/>
      <c r="H24" s="51"/>
      <c r="I24" s="51"/>
      <c r="J24" s="41"/>
      <c r="K24" s="41"/>
      <c r="L24" s="41"/>
    </row>
    <row r="25" spans="1:12" s="3" customFormat="1" ht="21" customHeight="1" x14ac:dyDescent="0.15">
      <c r="A25" s="52" t="s">
        <v>68</v>
      </c>
      <c r="B25" s="52" t="s">
        <v>69</v>
      </c>
      <c r="C25" s="53" t="s">
        <v>72</v>
      </c>
      <c r="D25" s="74"/>
      <c r="E25" s="51"/>
      <c r="F25" s="52"/>
      <c r="G25" s="52"/>
      <c r="H25" s="51"/>
      <c r="I25" s="51">
        <f>H26</f>
        <v>1</v>
      </c>
      <c r="J25" s="41"/>
      <c r="K25" s="41"/>
      <c r="L25" s="41"/>
    </row>
    <row r="26" spans="1:12" s="3" customFormat="1" ht="21" customHeight="1" x14ac:dyDescent="0.15">
      <c r="A26" s="52"/>
      <c r="B26" s="52"/>
      <c r="C26" s="53"/>
      <c r="D26" s="74">
        <v>1</v>
      </c>
      <c r="E26" s="51"/>
      <c r="F26" s="52"/>
      <c r="G26" s="52"/>
      <c r="H26" s="55">
        <f>D26</f>
        <v>1</v>
      </c>
      <c r="I26" s="51"/>
      <c r="J26" s="41"/>
      <c r="K26" s="41"/>
      <c r="L26" s="41"/>
    </row>
    <row r="27" spans="1:12" s="3" customFormat="1" ht="21" customHeight="1" x14ac:dyDescent="0.15">
      <c r="A27" s="52" t="s">
        <v>237</v>
      </c>
      <c r="B27" s="52" t="s">
        <v>236</v>
      </c>
      <c r="C27" s="53" t="s">
        <v>72</v>
      </c>
      <c r="D27" s="74"/>
      <c r="E27" s="51"/>
      <c r="F27" s="52"/>
      <c r="G27" s="52"/>
      <c r="H27" s="51"/>
      <c r="I27" s="51">
        <f>H28</f>
        <v>1</v>
      </c>
      <c r="J27" s="41"/>
      <c r="K27" s="41"/>
      <c r="L27" s="41"/>
    </row>
    <row r="28" spans="1:12" s="3" customFormat="1" ht="21" customHeight="1" x14ac:dyDescent="0.15">
      <c r="A28" s="52"/>
      <c r="B28" s="52"/>
      <c r="C28" s="53"/>
      <c r="D28" s="74">
        <v>1</v>
      </c>
      <c r="E28" s="51"/>
      <c r="F28" s="52"/>
      <c r="G28" s="52"/>
      <c r="H28" s="55">
        <f>D28</f>
        <v>1</v>
      </c>
      <c r="I28" s="51"/>
      <c r="J28" s="41"/>
      <c r="K28" s="41"/>
      <c r="L28" s="41"/>
    </row>
    <row r="29" spans="1:12" s="3" customFormat="1" ht="21" customHeight="1" x14ac:dyDescent="0.15">
      <c r="A29" s="52" t="s">
        <v>70</v>
      </c>
      <c r="B29" s="52" t="s">
        <v>224</v>
      </c>
      <c r="C29" s="53"/>
      <c r="D29" s="74"/>
      <c r="E29" s="51"/>
      <c r="F29" s="52"/>
      <c r="G29" s="52"/>
      <c r="H29" s="51"/>
      <c r="I29" s="51"/>
      <c r="J29" s="41"/>
      <c r="K29" s="41"/>
      <c r="L29" s="41"/>
    </row>
    <row r="30" spans="1:12" s="3" customFormat="1" ht="21" customHeight="1" x14ac:dyDescent="0.15">
      <c r="A30" s="52" t="s">
        <v>68</v>
      </c>
      <c r="B30" s="52" t="s">
        <v>71</v>
      </c>
      <c r="C30" s="53" t="s">
        <v>72</v>
      </c>
      <c r="D30" s="74"/>
      <c r="E30" s="51"/>
      <c r="F30" s="52"/>
      <c r="G30" s="52"/>
      <c r="H30" s="51"/>
      <c r="I30" s="51">
        <f>H31</f>
        <v>1</v>
      </c>
      <c r="J30" s="41"/>
      <c r="K30" s="41"/>
      <c r="L30" s="41"/>
    </row>
    <row r="31" spans="1:12" s="3" customFormat="1" ht="21" customHeight="1" x14ac:dyDescent="0.15">
      <c r="A31" s="52"/>
      <c r="B31" s="52"/>
      <c r="C31" s="53"/>
      <c r="D31" s="74">
        <v>1</v>
      </c>
      <c r="E31" s="51"/>
      <c r="F31" s="52"/>
      <c r="G31" s="52"/>
      <c r="H31" s="55">
        <f>D31</f>
        <v>1</v>
      </c>
      <c r="I31" s="51"/>
      <c r="J31" s="41"/>
      <c r="K31" s="41"/>
      <c r="L31" s="41"/>
    </row>
    <row r="32" spans="1:12" s="3" customFormat="1" ht="21" customHeight="1" x14ac:dyDescent="0.15">
      <c r="A32" s="52" t="s">
        <v>73</v>
      </c>
      <c r="B32" s="52" t="s">
        <v>225</v>
      </c>
      <c r="C32" s="53"/>
      <c r="D32" s="74"/>
      <c r="E32" s="51"/>
      <c r="F32" s="52"/>
      <c r="G32" s="52"/>
      <c r="H32" s="51"/>
      <c r="I32" s="51"/>
      <c r="J32" s="41"/>
      <c r="K32" s="41"/>
      <c r="L32" s="41"/>
    </row>
    <row r="33" spans="1:12" s="3" customFormat="1" ht="21" customHeight="1" x14ac:dyDescent="0.15">
      <c r="A33" s="52" t="s">
        <v>239</v>
      </c>
      <c r="B33" s="52" t="s">
        <v>74</v>
      </c>
      <c r="C33" s="53" t="s">
        <v>72</v>
      </c>
      <c r="D33" s="74"/>
      <c r="E33" s="51"/>
      <c r="F33" s="52"/>
      <c r="G33" s="52"/>
      <c r="H33" s="51"/>
      <c r="I33" s="51">
        <f>H34</f>
        <v>1</v>
      </c>
      <c r="J33" s="41"/>
      <c r="K33" s="41"/>
      <c r="L33" s="41"/>
    </row>
    <row r="34" spans="1:12" s="3" customFormat="1" ht="21" customHeight="1" x14ac:dyDescent="0.15">
      <c r="A34" s="52"/>
      <c r="B34" s="52"/>
      <c r="C34" s="53"/>
      <c r="D34" s="74">
        <v>1</v>
      </c>
      <c r="E34" s="51"/>
      <c r="F34" s="52"/>
      <c r="G34" s="52"/>
      <c r="H34" s="55">
        <f>D34</f>
        <v>1</v>
      </c>
      <c r="I34" s="51"/>
      <c r="J34" s="41"/>
      <c r="K34" s="41"/>
      <c r="L34" s="41"/>
    </row>
    <row r="35" spans="1:12" s="3" customFormat="1" ht="21" customHeight="1" x14ac:dyDescent="0.15">
      <c r="A35" s="52" t="s">
        <v>239</v>
      </c>
      <c r="B35" s="52" t="s">
        <v>75</v>
      </c>
      <c r="C35" s="53" t="s">
        <v>72</v>
      </c>
      <c r="D35" s="74"/>
      <c r="E35" s="51"/>
      <c r="F35" s="52"/>
      <c r="G35" s="52"/>
      <c r="H35" s="51"/>
      <c r="I35" s="51">
        <f>H36</f>
        <v>1</v>
      </c>
      <c r="J35" s="41"/>
      <c r="K35" s="41"/>
      <c r="L35" s="41"/>
    </row>
    <row r="36" spans="1:12" s="3" customFormat="1" ht="21" customHeight="1" x14ac:dyDescent="0.15">
      <c r="A36" s="52"/>
      <c r="B36" s="52"/>
      <c r="C36" s="53"/>
      <c r="D36" s="74">
        <v>1</v>
      </c>
      <c r="E36" s="51"/>
      <c r="F36" s="52"/>
      <c r="G36" s="52"/>
      <c r="H36" s="55">
        <f>D36</f>
        <v>1</v>
      </c>
      <c r="I36" s="51"/>
      <c r="J36" s="41"/>
      <c r="K36" s="41"/>
      <c r="L36" s="41"/>
    </row>
    <row r="37" spans="1:12" s="3" customFormat="1" ht="21" customHeight="1" x14ac:dyDescent="0.15">
      <c r="A37" s="59" t="s">
        <v>76</v>
      </c>
      <c r="B37" s="59" t="s">
        <v>5</v>
      </c>
      <c r="C37" s="53"/>
      <c r="D37" s="74"/>
      <c r="E37" s="51"/>
      <c r="F37" s="52"/>
      <c r="G37" s="52"/>
      <c r="H37" s="51"/>
      <c r="I37" s="51"/>
      <c r="J37" s="41"/>
      <c r="K37" s="41"/>
      <c r="L37" s="41"/>
    </row>
    <row r="38" spans="1:12" s="3" customFormat="1" ht="21" customHeight="1" x14ac:dyDescent="0.15">
      <c r="A38" s="52" t="s">
        <v>77</v>
      </c>
      <c r="B38" s="52" t="s">
        <v>213</v>
      </c>
      <c r="C38" s="53" t="s">
        <v>39</v>
      </c>
      <c r="D38" s="74"/>
      <c r="E38" s="54"/>
      <c r="F38" s="54"/>
      <c r="G38" s="54"/>
      <c r="H38" s="55"/>
      <c r="I38" s="55">
        <f>SUM(H39:H41)</f>
        <v>77.580000000000013</v>
      </c>
      <c r="J38" s="41"/>
      <c r="K38" s="41"/>
      <c r="L38" s="41"/>
    </row>
    <row r="39" spans="1:12" s="3" customFormat="1" ht="21" customHeight="1" x14ac:dyDescent="0.15">
      <c r="A39" s="52"/>
      <c r="B39" s="52" t="s">
        <v>212</v>
      </c>
      <c r="C39" s="53"/>
      <c r="D39" s="74">
        <v>1</v>
      </c>
      <c r="E39" s="54">
        <v>11.5</v>
      </c>
      <c r="F39" s="54">
        <v>5.28</v>
      </c>
      <c r="G39" s="54"/>
      <c r="H39" s="55">
        <f>D39*E39*F39</f>
        <v>60.720000000000006</v>
      </c>
      <c r="I39" s="55"/>
      <c r="J39" s="41"/>
      <c r="K39" s="41"/>
      <c r="L39" s="41"/>
    </row>
    <row r="40" spans="1:12" s="3" customFormat="1" ht="21" customHeight="1" x14ac:dyDescent="0.15">
      <c r="A40" s="52"/>
      <c r="B40" s="52" t="s">
        <v>210</v>
      </c>
      <c r="C40" s="53"/>
      <c r="D40" s="74">
        <v>1</v>
      </c>
      <c r="E40" s="54">
        <v>6.48</v>
      </c>
      <c r="F40" s="54">
        <v>2</v>
      </c>
      <c r="G40" s="54"/>
      <c r="H40" s="55">
        <f>D40*E40*F40</f>
        <v>12.96</v>
      </c>
      <c r="I40" s="55"/>
      <c r="J40" s="41"/>
      <c r="K40" s="41"/>
      <c r="L40" s="41"/>
    </row>
    <row r="41" spans="1:12" s="3" customFormat="1" ht="21" customHeight="1" x14ac:dyDescent="0.15">
      <c r="A41" s="52"/>
      <c r="B41" s="52" t="s">
        <v>211</v>
      </c>
      <c r="C41" s="53"/>
      <c r="D41" s="74">
        <v>1</v>
      </c>
      <c r="E41" s="54">
        <v>3.25</v>
      </c>
      <c r="F41" s="54">
        <v>1.2</v>
      </c>
      <c r="G41" s="54"/>
      <c r="H41" s="55">
        <f>D41*E41*F41</f>
        <v>3.9</v>
      </c>
      <c r="I41" s="55"/>
      <c r="J41" s="41"/>
      <c r="K41" s="41"/>
      <c r="L41" s="41"/>
    </row>
    <row r="42" spans="1:12" s="3" customFormat="1" ht="21" customHeight="1" x14ac:dyDescent="0.15">
      <c r="A42" s="59" t="s">
        <v>91</v>
      </c>
      <c r="B42" s="59" t="s">
        <v>214</v>
      </c>
      <c r="C42" s="53"/>
      <c r="D42" s="74"/>
      <c r="E42" s="54"/>
      <c r="F42" s="54"/>
      <c r="G42" s="54"/>
      <c r="H42" s="55"/>
      <c r="I42" s="55"/>
      <c r="J42" s="41"/>
      <c r="K42" s="41"/>
      <c r="L42" s="41"/>
    </row>
    <row r="43" spans="1:12" s="3" customFormat="1" ht="21" customHeight="1" x14ac:dyDescent="0.15">
      <c r="A43" s="52" t="s">
        <v>92</v>
      </c>
      <c r="B43" s="52" t="s">
        <v>215</v>
      </c>
      <c r="C43" s="53" t="s">
        <v>39</v>
      </c>
      <c r="D43" s="74"/>
      <c r="E43" s="54"/>
      <c r="F43" s="54"/>
      <c r="G43" s="54"/>
      <c r="H43" s="55"/>
      <c r="I43" s="55">
        <f>SUM(H44:H46)</f>
        <v>77.580000000000013</v>
      </c>
      <c r="J43" s="41"/>
      <c r="K43" s="41"/>
      <c r="L43" s="41"/>
    </row>
    <row r="44" spans="1:12" s="3" customFormat="1" ht="21" customHeight="1" x14ac:dyDescent="0.15">
      <c r="A44" s="52"/>
      <c r="B44" s="52" t="s">
        <v>212</v>
      </c>
      <c r="C44" s="53"/>
      <c r="D44" s="74">
        <v>1</v>
      </c>
      <c r="E44" s="54">
        <v>11.5</v>
      </c>
      <c r="F44" s="54">
        <v>5.28</v>
      </c>
      <c r="G44" s="54"/>
      <c r="H44" s="55">
        <f>D44*E44*F44</f>
        <v>60.720000000000006</v>
      </c>
      <c r="I44" s="55"/>
      <c r="J44" s="41"/>
      <c r="K44" s="41"/>
      <c r="L44" s="41"/>
    </row>
    <row r="45" spans="1:12" s="3" customFormat="1" ht="21" customHeight="1" x14ac:dyDescent="0.15">
      <c r="A45" s="52"/>
      <c r="B45" s="52" t="s">
        <v>210</v>
      </c>
      <c r="C45" s="53"/>
      <c r="D45" s="74">
        <v>1</v>
      </c>
      <c r="E45" s="54">
        <v>6.48</v>
      </c>
      <c r="F45" s="54">
        <v>2</v>
      </c>
      <c r="G45" s="54"/>
      <c r="H45" s="55">
        <f>D45*E45*F45</f>
        <v>12.96</v>
      </c>
      <c r="I45" s="55"/>
      <c r="J45" s="41"/>
      <c r="K45" s="41"/>
      <c r="L45" s="41"/>
    </row>
    <row r="46" spans="1:12" s="3" customFormat="1" ht="21" customHeight="1" x14ac:dyDescent="0.15">
      <c r="A46" s="52"/>
      <c r="B46" s="52" t="s">
        <v>211</v>
      </c>
      <c r="C46" s="53"/>
      <c r="D46" s="74">
        <v>1</v>
      </c>
      <c r="E46" s="54">
        <v>3.25</v>
      </c>
      <c r="F46" s="54">
        <v>1.2</v>
      </c>
      <c r="G46" s="54"/>
      <c r="H46" s="55">
        <f>D46*E46*F46</f>
        <v>3.9</v>
      </c>
      <c r="I46" s="55"/>
      <c r="J46" s="41"/>
      <c r="K46" s="41"/>
      <c r="L46" s="41"/>
    </row>
    <row r="47" spans="1:12" s="3" customFormat="1" ht="21" customHeight="1" x14ac:dyDescent="0.15">
      <c r="A47" s="71">
        <v>1.2</v>
      </c>
      <c r="B47" s="59" t="s">
        <v>78</v>
      </c>
      <c r="C47" s="53"/>
      <c r="D47" s="74"/>
      <c r="E47" s="54"/>
      <c r="F47" s="54"/>
      <c r="G47" s="54"/>
      <c r="H47" s="55"/>
      <c r="I47" s="55"/>
      <c r="J47" s="41"/>
      <c r="K47" s="41"/>
      <c r="L47" s="41"/>
    </row>
    <row r="48" spans="1:12" s="3" customFormat="1" ht="28.5" customHeight="1" x14ac:dyDescent="0.15">
      <c r="A48" s="71" t="s">
        <v>79</v>
      </c>
      <c r="B48" s="77" t="s">
        <v>80</v>
      </c>
      <c r="C48" s="53" t="s">
        <v>83</v>
      </c>
      <c r="D48" s="74"/>
      <c r="E48" s="54"/>
      <c r="F48" s="54"/>
      <c r="G48" s="54"/>
      <c r="H48" s="55"/>
      <c r="I48" s="51">
        <f>H49</f>
        <v>1</v>
      </c>
      <c r="J48" s="41"/>
      <c r="K48" s="41"/>
      <c r="L48" s="41"/>
    </row>
    <row r="49" spans="1:12" s="3" customFormat="1" ht="21" customHeight="1" x14ac:dyDescent="0.15">
      <c r="A49" s="76"/>
      <c r="B49" s="52" t="s">
        <v>216</v>
      </c>
      <c r="C49" s="53"/>
      <c r="D49" s="74">
        <v>1</v>
      </c>
      <c r="E49" s="54"/>
      <c r="F49" s="54"/>
      <c r="G49" s="54"/>
      <c r="H49" s="55">
        <f>D49</f>
        <v>1</v>
      </c>
      <c r="I49" s="55"/>
      <c r="J49" s="41"/>
      <c r="K49" s="41"/>
      <c r="L49" s="41"/>
    </row>
    <row r="50" spans="1:12" s="3" customFormat="1" ht="21" customHeight="1" x14ac:dyDescent="0.15">
      <c r="A50" s="76" t="s">
        <v>81</v>
      </c>
      <c r="B50" s="52" t="s">
        <v>217</v>
      </c>
      <c r="C50" s="53" t="s">
        <v>82</v>
      </c>
      <c r="D50" s="74"/>
      <c r="E50" s="54"/>
      <c r="F50" s="54"/>
      <c r="G50" s="54"/>
      <c r="H50" s="55"/>
      <c r="I50" s="51">
        <f>H51</f>
        <v>30</v>
      </c>
      <c r="J50" s="41"/>
      <c r="K50" s="41"/>
      <c r="L50" s="41"/>
    </row>
    <row r="51" spans="1:12" s="3" customFormat="1" ht="21" customHeight="1" x14ac:dyDescent="0.15">
      <c r="A51" s="76"/>
      <c r="B51" s="76" t="s">
        <v>93</v>
      </c>
      <c r="C51" s="53"/>
      <c r="D51" s="74">
        <v>30</v>
      </c>
      <c r="E51" s="54"/>
      <c r="F51" s="54"/>
      <c r="G51" s="54"/>
      <c r="H51" s="55">
        <f>D51</f>
        <v>30</v>
      </c>
      <c r="I51" s="51"/>
      <c r="J51" s="41"/>
      <c r="K51" s="41"/>
      <c r="L51" s="41"/>
    </row>
    <row r="52" spans="1:12" s="3" customFormat="1" ht="21" customHeight="1" x14ac:dyDescent="0.15">
      <c r="A52" s="76"/>
      <c r="B52" s="76" t="s">
        <v>94</v>
      </c>
      <c r="C52" s="53"/>
      <c r="D52" s="74"/>
      <c r="E52" s="54"/>
      <c r="F52" s="54"/>
      <c r="G52" s="54"/>
      <c r="H52" s="55"/>
      <c r="I52" s="51"/>
      <c r="J52" s="41"/>
      <c r="K52" s="41"/>
      <c r="L52" s="41"/>
    </row>
    <row r="53" spans="1:12" s="3" customFormat="1" ht="21" customHeight="1" x14ac:dyDescent="0.15">
      <c r="A53" s="76"/>
      <c r="B53" s="76" t="s">
        <v>95</v>
      </c>
      <c r="C53" s="53"/>
      <c r="D53" s="74"/>
      <c r="E53" s="54"/>
      <c r="F53" s="54"/>
      <c r="G53" s="54"/>
      <c r="H53" s="55"/>
      <c r="I53" s="51"/>
      <c r="J53" s="41"/>
      <c r="K53" s="41"/>
      <c r="L53" s="41"/>
    </row>
    <row r="54" spans="1:12" s="3" customFormat="1" ht="21" customHeight="1" x14ac:dyDescent="0.15">
      <c r="A54" s="76"/>
      <c r="B54" s="76" t="s">
        <v>96</v>
      </c>
      <c r="C54" s="53"/>
      <c r="D54" s="74"/>
      <c r="E54" s="54"/>
      <c r="F54" s="54"/>
      <c r="G54" s="54"/>
      <c r="H54" s="55"/>
      <c r="I54" s="51"/>
      <c r="J54" s="41"/>
      <c r="K54" s="41"/>
      <c r="L54" s="41"/>
    </row>
    <row r="55" spans="1:12" s="3" customFormat="1" ht="21" customHeight="1" x14ac:dyDescent="0.15">
      <c r="A55" s="76"/>
      <c r="B55" s="76" t="s">
        <v>97</v>
      </c>
      <c r="C55" s="53"/>
      <c r="D55" s="74"/>
      <c r="E55" s="54"/>
      <c r="F55" s="54"/>
      <c r="G55" s="54"/>
      <c r="H55" s="55"/>
      <c r="I55" s="51"/>
      <c r="J55" s="41"/>
      <c r="K55" s="41"/>
      <c r="L55" s="41"/>
    </row>
    <row r="56" spans="1:12" s="3" customFormat="1" ht="21" customHeight="1" x14ac:dyDescent="0.15">
      <c r="A56" s="76"/>
      <c r="B56" s="76" t="s">
        <v>98</v>
      </c>
      <c r="C56" s="53"/>
      <c r="D56" s="74"/>
      <c r="E56" s="54"/>
      <c r="F56" s="54"/>
      <c r="G56" s="54"/>
      <c r="H56" s="55"/>
      <c r="I56" s="51"/>
      <c r="J56" s="41"/>
      <c r="K56" s="41"/>
      <c r="L56" s="41"/>
    </row>
    <row r="57" spans="1:12" s="3" customFormat="1" ht="21" customHeight="1" x14ac:dyDescent="0.15">
      <c r="A57" s="76"/>
      <c r="B57" s="76" t="s">
        <v>99</v>
      </c>
      <c r="C57" s="53"/>
      <c r="D57" s="74"/>
      <c r="E57" s="54"/>
      <c r="F57" s="54"/>
      <c r="G57" s="54"/>
      <c r="H57" s="55"/>
      <c r="I57" s="51"/>
      <c r="J57" s="41"/>
      <c r="K57" s="41"/>
      <c r="L57" s="41"/>
    </row>
    <row r="58" spans="1:12" s="3" customFormat="1" ht="21" customHeight="1" x14ac:dyDescent="0.15">
      <c r="A58" s="76" t="s">
        <v>84</v>
      </c>
      <c r="B58" s="52" t="s">
        <v>218</v>
      </c>
      <c r="C58" s="53" t="s">
        <v>72</v>
      </c>
      <c r="D58" s="74"/>
      <c r="E58" s="54"/>
      <c r="F58" s="54"/>
      <c r="G58" s="54"/>
      <c r="H58" s="55"/>
      <c r="I58" s="51">
        <f>H59</f>
        <v>1</v>
      </c>
      <c r="J58" s="41"/>
      <c r="K58" s="41"/>
      <c r="L58" s="41"/>
    </row>
    <row r="59" spans="1:12" s="3" customFormat="1" ht="21" customHeight="1" x14ac:dyDescent="0.15">
      <c r="A59" s="76"/>
      <c r="B59" s="52" t="s">
        <v>100</v>
      </c>
      <c r="C59" s="53"/>
      <c r="D59" s="74">
        <v>1</v>
      </c>
      <c r="E59" s="54"/>
      <c r="F59" s="54"/>
      <c r="G59" s="54"/>
      <c r="H59" s="55">
        <f>D59</f>
        <v>1</v>
      </c>
      <c r="I59" s="51"/>
      <c r="J59" s="41"/>
      <c r="K59" s="41"/>
      <c r="L59" s="41"/>
    </row>
    <row r="60" spans="1:12" s="3" customFormat="1" ht="21" customHeight="1" x14ac:dyDescent="0.15">
      <c r="A60" s="76"/>
      <c r="B60" s="52" t="s">
        <v>101</v>
      </c>
      <c r="C60" s="53"/>
      <c r="D60" s="74"/>
      <c r="E60" s="54"/>
      <c r="F60" s="54"/>
      <c r="G60" s="54"/>
      <c r="H60" s="55"/>
      <c r="I60" s="51"/>
      <c r="J60" s="41"/>
      <c r="K60" s="41"/>
      <c r="L60" s="41"/>
    </row>
    <row r="61" spans="1:12" s="3" customFormat="1" ht="21" customHeight="1" x14ac:dyDescent="0.15">
      <c r="A61" s="76"/>
      <c r="B61" s="52" t="s">
        <v>102</v>
      </c>
      <c r="C61" s="53"/>
      <c r="D61" s="74"/>
      <c r="E61" s="54"/>
      <c r="F61" s="54"/>
      <c r="G61" s="54"/>
      <c r="H61" s="55"/>
      <c r="I61" s="51"/>
      <c r="J61" s="41"/>
      <c r="K61" s="41"/>
      <c r="L61" s="41"/>
    </row>
    <row r="62" spans="1:12" s="3" customFormat="1" ht="21" customHeight="1" x14ac:dyDescent="0.15">
      <c r="A62" s="76" t="s">
        <v>85</v>
      </c>
      <c r="B62" s="52" t="s">
        <v>219</v>
      </c>
      <c r="C62" s="53" t="s">
        <v>72</v>
      </c>
      <c r="D62" s="74"/>
      <c r="E62" s="54"/>
      <c r="F62" s="54"/>
      <c r="G62" s="54"/>
      <c r="H62" s="55"/>
      <c r="I62" s="51">
        <f>H63</f>
        <v>1</v>
      </c>
      <c r="J62" s="41"/>
      <c r="K62" s="41"/>
      <c r="L62" s="41"/>
    </row>
    <row r="63" spans="1:12" s="3" customFormat="1" ht="21" customHeight="1" x14ac:dyDescent="0.15">
      <c r="A63" s="76"/>
      <c r="B63" s="52" t="s">
        <v>103</v>
      </c>
      <c r="C63" s="53"/>
      <c r="D63" s="74">
        <v>1</v>
      </c>
      <c r="E63" s="54"/>
      <c r="F63" s="54"/>
      <c r="G63" s="54"/>
      <c r="H63" s="55">
        <f>D63</f>
        <v>1</v>
      </c>
      <c r="I63" s="55"/>
      <c r="J63" s="41"/>
      <c r="K63" s="41"/>
      <c r="L63" s="41"/>
    </row>
    <row r="64" spans="1:12" s="3" customFormat="1" ht="21" customHeight="1" x14ac:dyDescent="0.15">
      <c r="A64" s="76"/>
      <c r="B64" s="52" t="s">
        <v>104</v>
      </c>
      <c r="C64" s="53"/>
      <c r="D64" s="74"/>
      <c r="E64" s="54"/>
      <c r="F64" s="54"/>
      <c r="G64" s="54"/>
      <c r="H64" s="55"/>
      <c r="I64" s="55"/>
      <c r="J64" s="41"/>
      <c r="K64" s="41"/>
      <c r="L64" s="41"/>
    </row>
    <row r="65" spans="1:12" s="3" customFormat="1" ht="21" customHeight="1" x14ac:dyDescent="0.15">
      <c r="A65" s="76"/>
      <c r="B65" s="52" t="s">
        <v>105</v>
      </c>
      <c r="C65" s="53"/>
      <c r="D65" s="74"/>
      <c r="E65" s="54"/>
      <c r="F65" s="54"/>
      <c r="G65" s="54"/>
      <c r="H65" s="55"/>
      <c r="I65" s="55"/>
      <c r="J65" s="41"/>
      <c r="K65" s="41"/>
      <c r="L65" s="41"/>
    </row>
    <row r="66" spans="1:12" s="3" customFormat="1" ht="21" customHeight="1" x14ac:dyDescent="0.15">
      <c r="A66" s="76" t="s">
        <v>86</v>
      </c>
      <c r="B66" s="52" t="s">
        <v>220</v>
      </c>
      <c r="C66" s="53" t="s">
        <v>72</v>
      </c>
      <c r="D66" s="74"/>
      <c r="E66" s="54"/>
      <c r="F66" s="54"/>
      <c r="G66" s="54"/>
      <c r="H66" s="55"/>
      <c r="I66" s="51">
        <f>H67</f>
        <v>1</v>
      </c>
      <c r="J66" s="41"/>
      <c r="K66" s="41"/>
      <c r="L66" s="41"/>
    </row>
    <row r="67" spans="1:12" s="3" customFormat="1" ht="21" customHeight="1" x14ac:dyDescent="0.15">
      <c r="A67" s="76"/>
      <c r="B67" s="52" t="s">
        <v>106</v>
      </c>
      <c r="C67" s="53"/>
      <c r="D67" s="74">
        <v>1</v>
      </c>
      <c r="E67" s="54"/>
      <c r="F67" s="54"/>
      <c r="G67" s="54"/>
      <c r="H67" s="55">
        <f>D67</f>
        <v>1</v>
      </c>
      <c r="I67" s="55"/>
      <c r="J67" s="41"/>
      <c r="K67" s="41"/>
      <c r="L67" s="41"/>
    </row>
    <row r="68" spans="1:12" s="3" customFormat="1" ht="30" customHeight="1" x14ac:dyDescent="0.15">
      <c r="A68" s="71" t="s">
        <v>87</v>
      </c>
      <c r="B68" s="77" t="s">
        <v>221</v>
      </c>
      <c r="C68" s="53" t="s">
        <v>72</v>
      </c>
      <c r="D68" s="74"/>
      <c r="E68" s="54"/>
      <c r="F68" s="54"/>
      <c r="G68" s="54"/>
      <c r="H68" s="55"/>
      <c r="I68" s="51">
        <f>H69</f>
        <v>1</v>
      </c>
      <c r="J68" s="41"/>
      <c r="K68" s="41"/>
      <c r="L68" s="41"/>
    </row>
    <row r="69" spans="1:12" s="3" customFormat="1" ht="21" customHeight="1" x14ac:dyDescent="0.15">
      <c r="A69" s="76"/>
      <c r="B69" s="52" t="s">
        <v>107</v>
      </c>
      <c r="C69" s="53"/>
      <c r="D69" s="74">
        <v>1</v>
      </c>
      <c r="E69" s="54"/>
      <c r="F69" s="54"/>
      <c r="G69" s="54"/>
      <c r="H69" s="55">
        <f>D69</f>
        <v>1</v>
      </c>
      <c r="I69" s="55"/>
      <c r="J69" s="41"/>
      <c r="K69" s="41"/>
      <c r="L69" s="41"/>
    </row>
    <row r="70" spans="1:12" s="3" customFormat="1" ht="21" customHeight="1" x14ac:dyDescent="0.15">
      <c r="A70" s="76"/>
      <c r="B70" s="52" t="s">
        <v>108</v>
      </c>
      <c r="C70" s="53"/>
      <c r="D70" s="74"/>
      <c r="E70" s="54"/>
      <c r="F70" s="54"/>
      <c r="G70" s="54"/>
      <c r="H70" s="55"/>
      <c r="I70" s="55"/>
      <c r="J70" s="41"/>
      <c r="K70" s="41"/>
      <c r="L70" s="41"/>
    </row>
    <row r="71" spans="1:12" s="3" customFormat="1" ht="21" customHeight="1" x14ac:dyDescent="0.15">
      <c r="A71" s="72">
        <v>2</v>
      </c>
      <c r="B71" s="66" t="s">
        <v>46</v>
      </c>
      <c r="C71" s="68"/>
      <c r="D71" s="79"/>
      <c r="E71" s="69"/>
      <c r="F71" s="69"/>
      <c r="G71" s="69"/>
      <c r="H71" s="70"/>
      <c r="I71" s="70"/>
      <c r="J71" s="41"/>
      <c r="K71" s="41"/>
      <c r="L71" s="41"/>
    </row>
    <row r="72" spans="1:12" s="3" customFormat="1" ht="21" customHeight="1" x14ac:dyDescent="0.15">
      <c r="A72" s="71">
        <v>2.1</v>
      </c>
      <c r="B72" s="59" t="s">
        <v>7</v>
      </c>
      <c r="C72" s="53"/>
      <c r="D72" s="74"/>
      <c r="E72" s="56"/>
      <c r="F72" s="56"/>
      <c r="G72" s="54"/>
      <c r="H72" s="57"/>
      <c r="I72" s="55"/>
      <c r="J72" s="41"/>
      <c r="K72" s="41"/>
      <c r="L72" s="41"/>
    </row>
    <row r="73" spans="1:12" s="3" customFormat="1" ht="21" customHeight="1" x14ac:dyDescent="0.15">
      <c r="A73" s="52" t="s">
        <v>88</v>
      </c>
      <c r="B73" s="52" t="s">
        <v>241</v>
      </c>
      <c r="C73" s="53"/>
      <c r="D73" s="74"/>
      <c r="E73" s="56"/>
      <c r="F73" s="56"/>
      <c r="G73" s="54"/>
      <c r="H73" s="57"/>
      <c r="I73" s="55"/>
      <c r="J73" s="41"/>
      <c r="K73" s="41"/>
      <c r="L73" s="41"/>
    </row>
    <row r="74" spans="1:12" s="3" customFormat="1" ht="21" customHeight="1" x14ac:dyDescent="0.15">
      <c r="A74" s="52" t="s">
        <v>89</v>
      </c>
      <c r="B74" s="52" t="s">
        <v>242</v>
      </c>
      <c r="C74" s="53"/>
      <c r="D74" s="74"/>
      <c r="E74" s="56"/>
      <c r="F74" s="56"/>
      <c r="G74" s="54"/>
      <c r="H74" s="57"/>
      <c r="I74" s="55"/>
      <c r="J74" s="41"/>
      <c r="K74" s="41"/>
      <c r="L74" s="41"/>
    </row>
    <row r="75" spans="1:12" s="3" customFormat="1" ht="21" customHeight="1" x14ac:dyDescent="0.15">
      <c r="A75" s="52"/>
      <c r="B75" s="59" t="s">
        <v>109</v>
      </c>
      <c r="C75" s="53" t="s">
        <v>0</v>
      </c>
      <c r="D75" s="74"/>
      <c r="E75" s="56"/>
      <c r="F75" s="56"/>
      <c r="G75" s="54"/>
      <c r="H75" s="57"/>
      <c r="I75" s="55">
        <f>SUM(H76:H83)</f>
        <v>6.7417999999999996</v>
      </c>
      <c r="J75" s="41"/>
      <c r="K75" s="41"/>
      <c r="L75" s="41"/>
    </row>
    <row r="76" spans="1:12" s="3" customFormat="1" ht="21" customHeight="1" x14ac:dyDescent="0.15">
      <c r="A76" s="52"/>
      <c r="B76" s="52" t="s">
        <v>110</v>
      </c>
      <c r="C76" s="53"/>
      <c r="D76" s="74">
        <v>1</v>
      </c>
      <c r="E76" s="56">
        <v>1.33</v>
      </c>
      <c r="F76" s="56">
        <v>0.45</v>
      </c>
      <c r="G76" s="54">
        <v>0.9</v>
      </c>
      <c r="H76" s="57">
        <f t="shared" ref="H76:H83" si="0">G76*F76*E76*D76</f>
        <v>0.53865000000000007</v>
      </c>
      <c r="I76" s="55"/>
      <c r="J76" s="41"/>
      <c r="K76" s="41"/>
      <c r="L76" s="41"/>
    </row>
    <row r="77" spans="1:12" s="3" customFormat="1" ht="21" customHeight="1" x14ac:dyDescent="0.15">
      <c r="A77" s="52"/>
      <c r="B77" s="52" t="s">
        <v>111</v>
      </c>
      <c r="C77" s="53"/>
      <c r="D77" s="74">
        <v>1</v>
      </c>
      <c r="E77" s="56">
        <v>1.23</v>
      </c>
      <c r="F77" s="56">
        <v>0.35</v>
      </c>
      <c r="G77" s="54">
        <v>0.7</v>
      </c>
      <c r="H77" s="57">
        <f>G77*F77*E77*D77</f>
        <v>0.30134999999999995</v>
      </c>
      <c r="I77" s="55"/>
      <c r="J77" s="41"/>
      <c r="K77" s="41"/>
      <c r="L77" s="41"/>
    </row>
    <row r="78" spans="1:12" s="3" customFormat="1" ht="21" customHeight="1" x14ac:dyDescent="0.15">
      <c r="A78" s="52"/>
      <c r="B78" s="52" t="s">
        <v>112</v>
      </c>
      <c r="C78" s="53"/>
      <c r="D78" s="74">
        <v>1</v>
      </c>
      <c r="E78" s="56">
        <v>2.83</v>
      </c>
      <c r="F78" s="56">
        <v>0.35</v>
      </c>
      <c r="G78" s="54">
        <v>0.7</v>
      </c>
      <c r="H78" s="57">
        <f t="shared" si="0"/>
        <v>0.69334999999999991</v>
      </c>
      <c r="I78" s="55"/>
      <c r="J78" s="41"/>
      <c r="K78" s="41"/>
      <c r="L78" s="41"/>
    </row>
    <row r="79" spans="1:12" s="3" customFormat="1" ht="21" customHeight="1" x14ac:dyDescent="0.15">
      <c r="A79" s="52"/>
      <c r="B79" s="52" t="s">
        <v>113</v>
      </c>
      <c r="C79" s="53"/>
      <c r="D79" s="74">
        <v>1</v>
      </c>
      <c r="E79" s="56">
        <v>2.2799999999999998</v>
      </c>
      <c r="F79" s="56">
        <v>0.45</v>
      </c>
      <c r="G79" s="54">
        <v>0.9</v>
      </c>
      <c r="H79" s="57">
        <f t="shared" si="0"/>
        <v>0.9234</v>
      </c>
      <c r="I79" s="55"/>
      <c r="J79" s="41"/>
      <c r="K79" s="41"/>
      <c r="L79" s="41"/>
    </row>
    <row r="80" spans="1:12" s="3" customFormat="1" ht="21" customHeight="1" x14ac:dyDescent="0.15">
      <c r="A80" s="52"/>
      <c r="B80" s="52" t="s">
        <v>114</v>
      </c>
      <c r="C80" s="53"/>
      <c r="D80" s="74">
        <v>4</v>
      </c>
      <c r="E80" s="56">
        <v>2.02</v>
      </c>
      <c r="F80" s="56">
        <v>0.35</v>
      </c>
      <c r="G80" s="54">
        <v>0.7</v>
      </c>
      <c r="H80" s="57">
        <f t="shared" si="0"/>
        <v>1.9795999999999998</v>
      </c>
      <c r="I80" s="55"/>
      <c r="J80" s="41"/>
      <c r="K80" s="41"/>
      <c r="L80" s="41"/>
    </row>
    <row r="81" spans="1:12" s="3" customFormat="1" ht="21" customHeight="1" x14ac:dyDescent="0.15">
      <c r="A81" s="52"/>
      <c r="B81" s="52" t="s">
        <v>115</v>
      </c>
      <c r="C81" s="53"/>
      <c r="D81" s="74">
        <v>2</v>
      </c>
      <c r="E81" s="56">
        <v>2.46</v>
      </c>
      <c r="F81" s="56">
        <v>0.35</v>
      </c>
      <c r="G81" s="54">
        <v>0.7</v>
      </c>
      <c r="H81" s="57">
        <f t="shared" si="0"/>
        <v>1.2053999999999998</v>
      </c>
      <c r="I81" s="55"/>
      <c r="J81" s="41"/>
      <c r="K81" s="41"/>
      <c r="L81" s="41"/>
    </row>
    <row r="82" spans="1:12" s="3" customFormat="1" ht="21" customHeight="1" x14ac:dyDescent="0.15">
      <c r="A82" s="52"/>
      <c r="B82" s="52" t="s">
        <v>116</v>
      </c>
      <c r="C82" s="53"/>
      <c r="D82" s="74">
        <v>1</v>
      </c>
      <c r="E82" s="56">
        <v>3.64</v>
      </c>
      <c r="F82" s="56">
        <v>0.35</v>
      </c>
      <c r="G82" s="54">
        <v>0.7</v>
      </c>
      <c r="H82" s="57">
        <f t="shared" si="0"/>
        <v>0.89179999999999993</v>
      </c>
      <c r="I82" s="55"/>
      <c r="J82" s="41"/>
      <c r="K82" s="41"/>
      <c r="L82" s="41"/>
    </row>
    <row r="83" spans="1:12" s="3" customFormat="1" ht="21" customHeight="1" x14ac:dyDescent="0.15">
      <c r="A83" s="52"/>
      <c r="B83" s="52" t="s">
        <v>252</v>
      </c>
      <c r="C83" s="53"/>
      <c r="D83" s="74">
        <v>1</v>
      </c>
      <c r="E83" s="56">
        <v>0.85</v>
      </c>
      <c r="F83" s="56">
        <v>0.35</v>
      </c>
      <c r="G83" s="54">
        <v>0.7</v>
      </c>
      <c r="H83" s="57">
        <f t="shared" si="0"/>
        <v>0.20824999999999996</v>
      </c>
      <c r="I83" s="55"/>
      <c r="J83" s="41"/>
      <c r="K83" s="41"/>
      <c r="L83" s="41"/>
    </row>
    <row r="84" spans="1:12" s="3" customFormat="1" ht="21" customHeight="1" x14ac:dyDescent="0.15">
      <c r="A84" s="52"/>
      <c r="B84" s="59" t="s">
        <v>90</v>
      </c>
      <c r="C84" s="53" t="s">
        <v>0</v>
      </c>
      <c r="D84" s="74"/>
      <c r="E84" s="56"/>
      <c r="F84" s="56"/>
      <c r="G84" s="54"/>
      <c r="H84" s="57"/>
      <c r="I84" s="55">
        <f>SUM(H85:H86)</f>
        <v>23.28</v>
      </c>
      <c r="J84" s="41"/>
      <c r="K84" s="41"/>
      <c r="L84" s="41"/>
    </row>
    <row r="85" spans="1:12" s="3" customFormat="1" ht="21" customHeight="1" x14ac:dyDescent="0.15">
      <c r="A85" s="52"/>
      <c r="B85" s="52" t="s">
        <v>122</v>
      </c>
      <c r="C85" s="53"/>
      <c r="D85" s="74">
        <v>4</v>
      </c>
      <c r="E85" s="56">
        <v>1.5</v>
      </c>
      <c r="F85" s="56">
        <v>1.2</v>
      </c>
      <c r="G85" s="54">
        <v>1.5</v>
      </c>
      <c r="H85" s="57">
        <f>G85*F85*E85*D85</f>
        <v>10.799999999999999</v>
      </c>
      <c r="I85" s="55"/>
      <c r="J85" s="41"/>
      <c r="K85" s="41"/>
      <c r="L85" s="41"/>
    </row>
    <row r="86" spans="1:12" s="3" customFormat="1" ht="21" customHeight="1" x14ac:dyDescent="0.15">
      <c r="A86" s="52"/>
      <c r="B86" s="52" t="s">
        <v>123</v>
      </c>
      <c r="C86" s="53"/>
      <c r="D86" s="74">
        <v>4</v>
      </c>
      <c r="E86" s="56">
        <v>1.6</v>
      </c>
      <c r="F86" s="56">
        <v>1.3</v>
      </c>
      <c r="G86" s="54">
        <v>1.5</v>
      </c>
      <c r="H86" s="57">
        <f>G86*F86*E86*D86</f>
        <v>12.480000000000002</v>
      </c>
      <c r="I86" s="55"/>
      <c r="J86" s="41"/>
      <c r="K86" s="41"/>
      <c r="L86" s="41"/>
    </row>
    <row r="87" spans="1:12" s="3" customFormat="1" ht="21" customHeight="1" x14ac:dyDescent="0.15">
      <c r="A87" s="52"/>
      <c r="B87" s="59" t="s">
        <v>117</v>
      </c>
      <c r="C87" s="53" t="s">
        <v>0</v>
      </c>
      <c r="D87" s="74"/>
      <c r="E87" s="56"/>
      <c r="F87" s="56"/>
      <c r="G87" s="54"/>
      <c r="H87" s="57"/>
      <c r="I87" s="55">
        <f>SUM(H88:H88)</f>
        <v>0.18</v>
      </c>
      <c r="J87" s="41"/>
      <c r="K87" s="41"/>
      <c r="L87" s="41"/>
    </row>
    <row r="88" spans="1:12" s="3" customFormat="1" ht="21" customHeight="1" x14ac:dyDescent="0.15">
      <c r="A88" s="52"/>
      <c r="B88" s="52" t="s">
        <v>240</v>
      </c>
      <c r="C88" s="53"/>
      <c r="D88" s="74">
        <v>1</v>
      </c>
      <c r="E88" s="56">
        <v>1.2</v>
      </c>
      <c r="F88" s="56">
        <v>0.25</v>
      </c>
      <c r="G88" s="54">
        <v>0.6</v>
      </c>
      <c r="H88" s="57">
        <f>G88*F88*E88*D88</f>
        <v>0.18</v>
      </c>
      <c r="I88" s="55"/>
      <c r="J88" s="41"/>
      <c r="K88" s="41"/>
      <c r="L88" s="41"/>
    </row>
    <row r="89" spans="1:12" s="3" customFormat="1" ht="21" customHeight="1" x14ac:dyDescent="0.15">
      <c r="A89" s="71" t="s">
        <v>118</v>
      </c>
      <c r="B89" s="59" t="s">
        <v>119</v>
      </c>
      <c r="C89" s="53"/>
      <c r="D89" s="74"/>
      <c r="E89" s="56"/>
      <c r="F89" s="56"/>
      <c r="G89" s="54"/>
      <c r="H89" s="57"/>
      <c r="I89" s="55"/>
      <c r="J89" s="41"/>
      <c r="K89" s="41"/>
      <c r="L89" s="41"/>
    </row>
    <row r="90" spans="1:12" s="3" customFormat="1" ht="21" customHeight="1" x14ac:dyDescent="0.15">
      <c r="A90" s="52" t="s">
        <v>120</v>
      </c>
      <c r="B90" s="52" t="s">
        <v>226</v>
      </c>
      <c r="C90" s="53" t="s">
        <v>0</v>
      </c>
      <c r="D90" s="74"/>
      <c r="E90" s="56"/>
      <c r="F90" s="56"/>
      <c r="G90" s="54"/>
      <c r="H90" s="57"/>
      <c r="I90" s="55">
        <f>SUM(H91:H107)</f>
        <v>9.1118000000000006</v>
      </c>
      <c r="J90" s="41"/>
      <c r="K90" s="41"/>
      <c r="L90" s="41"/>
    </row>
    <row r="91" spans="1:12" s="3" customFormat="1" ht="21" customHeight="1" x14ac:dyDescent="0.15">
      <c r="A91" s="52"/>
      <c r="B91" s="59" t="s">
        <v>121</v>
      </c>
      <c r="C91" s="53"/>
      <c r="D91" s="74"/>
      <c r="E91" s="56"/>
      <c r="F91" s="56"/>
      <c r="G91" s="54"/>
      <c r="H91" s="57"/>
      <c r="I91" s="55"/>
      <c r="J91" s="41"/>
      <c r="K91" s="41"/>
      <c r="L91" s="41"/>
    </row>
    <row r="92" spans="1:12" s="3" customFormat="1" ht="21" customHeight="1" x14ac:dyDescent="0.15">
      <c r="A92" s="52"/>
      <c r="B92" s="52" t="s">
        <v>110</v>
      </c>
      <c r="C92" s="53"/>
      <c r="D92" s="74">
        <v>1</v>
      </c>
      <c r="E92" s="56">
        <v>2.48</v>
      </c>
      <c r="F92" s="56">
        <v>0.2</v>
      </c>
      <c r="G92" s="54">
        <v>0.1</v>
      </c>
      <c r="H92" s="57">
        <f t="shared" ref="H92:H103" si="1">G92*F92*E92*D92</f>
        <v>4.9600000000000012E-2</v>
      </c>
      <c r="I92" s="55"/>
      <c r="J92" s="41"/>
      <c r="K92" s="41"/>
      <c r="L92" s="41"/>
    </row>
    <row r="93" spans="1:12" s="3" customFormat="1" ht="21" customHeight="1" x14ac:dyDescent="0.15">
      <c r="A93" s="52"/>
      <c r="B93" s="52" t="s">
        <v>111</v>
      </c>
      <c r="C93" s="53"/>
      <c r="D93" s="74">
        <v>1</v>
      </c>
      <c r="E93" s="56">
        <v>1.58</v>
      </c>
      <c r="F93" s="56">
        <v>0.1</v>
      </c>
      <c r="G93" s="54">
        <v>0.1</v>
      </c>
      <c r="H93" s="57">
        <f t="shared" si="1"/>
        <v>1.5800000000000005E-2</v>
      </c>
      <c r="I93" s="55"/>
      <c r="J93" s="41"/>
      <c r="K93" s="41"/>
      <c r="L93" s="41"/>
    </row>
    <row r="94" spans="1:12" s="3" customFormat="1" ht="21" customHeight="1" x14ac:dyDescent="0.15">
      <c r="A94" s="52"/>
      <c r="B94" s="52"/>
      <c r="C94" s="53"/>
      <c r="D94" s="74">
        <v>1</v>
      </c>
      <c r="E94" s="56">
        <v>0.35</v>
      </c>
      <c r="F94" s="56">
        <v>0.1</v>
      </c>
      <c r="G94" s="54">
        <v>0.1</v>
      </c>
      <c r="H94" s="96">
        <f t="shared" si="1"/>
        <v>3.5000000000000005E-3</v>
      </c>
      <c r="I94" s="55"/>
      <c r="J94" s="41"/>
      <c r="K94" s="41"/>
      <c r="L94" s="41"/>
    </row>
    <row r="95" spans="1:12" s="3" customFormat="1" ht="21" customHeight="1" x14ac:dyDescent="0.15">
      <c r="A95" s="52"/>
      <c r="B95" s="52"/>
      <c r="C95" s="53"/>
      <c r="D95" s="74">
        <v>1</v>
      </c>
      <c r="E95" s="56">
        <v>1.33</v>
      </c>
      <c r="F95" s="56">
        <v>0.1</v>
      </c>
      <c r="G95" s="54">
        <v>0.1</v>
      </c>
      <c r="H95" s="96">
        <f>G95*F95*E95*D95</f>
        <v>1.3300000000000003E-2</v>
      </c>
      <c r="I95" s="55"/>
      <c r="J95" s="41"/>
      <c r="K95" s="41"/>
      <c r="L95" s="41"/>
    </row>
    <row r="96" spans="1:12" s="95" customFormat="1" ht="21" customHeight="1" x14ac:dyDescent="0.15">
      <c r="A96" s="87"/>
      <c r="B96" s="87" t="s">
        <v>112</v>
      </c>
      <c r="C96" s="88"/>
      <c r="D96" s="89">
        <v>2</v>
      </c>
      <c r="E96" s="90">
        <v>2.83</v>
      </c>
      <c r="F96" s="90">
        <v>0.1</v>
      </c>
      <c r="G96" s="91">
        <v>0.1</v>
      </c>
      <c r="H96" s="92">
        <f t="shared" si="1"/>
        <v>5.6600000000000011E-2</v>
      </c>
      <c r="I96" s="93"/>
      <c r="J96" s="94"/>
      <c r="K96" s="94"/>
      <c r="L96" s="94"/>
    </row>
    <row r="97" spans="1:12" s="95" customFormat="1" ht="21" customHeight="1" x14ac:dyDescent="0.15">
      <c r="A97" s="87"/>
      <c r="B97" s="87"/>
      <c r="C97" s="88"/>
      <c r="D97" s="89">
        <v>1</v>
      </c>
      <c r="E97" s="90">
        <v>0.15</v>
      </c>
      <c r="F97" s="90">
        <v>0.1</v>
      </c>
      <c r="G97" s="91">
        <v>0.1</v>
      </c>
      <c r="H97" s="97">
        <f t="shared" si="1"/>
        <v>1.5000000000000002E-3</v>
      </c>
      <c r="I97" s="93"/>
      <c r="J97" s="94"/>
      <c r="K97" s="94"/>
      <c r="L97" s="94"/>
    </row>
    <row r="98" spans="1:12" s="3" customFormat="1" ht="21" customHeight="1" x14ac:dyDescent="0.15">
      <c r="A98" s="52"/>
      <c r="B98" s="52" t="s">
        <v>113</v>
      </c>
      <c r="C98" s="53"/>
      <c r="D98" s="74">
        <v>1</v>
      </c>
      <c r="E98" s="56">
        <v>4.58</v>
      </c>
      <c r="F98" s="56">
        <v>0.2</v>
      </c>
      <c r="G98" s="54">
        <v>0.1</v>
      </c>
      <c r="H98" s="57">
        <f t="shared" si="1"/>
        <v>9.1600000000000015E-2</v>
      </c>
      <c r="I98" s="55"/>
      <c r="J98" s="41"/>
      <c r="K98" s="41"/>
      <c r="L98" s="41"/>
    </row>
    <row r="99" spans="1:12" s="3" customFormat="1" ht="21" customHeight="1" x14ac:dyDescent="0.15">
      <c r="A99" s="52"/>
      <c r="B99" s="52" t="s">
        <v>114</v>
      </c>
      <c r="C99" s="53"/>
      <c r="D99" s="74">
        <v>4</v>
      </c>
      <c r="E99" s="56">
        <v>3.49</v>
      </c>
      <c r="F99" s="56">
        <v>0.2</v>
      </c>
      <c r="G99" s="54">
        <v>0.1</v>
      </c>
      <c r="H99" s="57">
        <f t="shared" si="1"/>
        <v>0.27920000000000006</v>
      </c>
      <c r="I99" s="55"/>
      <c r="J99" s="41"/>
      <c r="K99" s="41"/>
      <c r="L99" s="41"/>
    </row>
    <row r="100" spans="1:12" s="3" customFormat="1" ht="21" customHeight="1" x14ac:dyDescent="0.15">
      <c r="A100" s="52"/>
      <c r="B100" s="52" t="s">
        <v>115</v>
      </c>
      <c r="C100" s="53"/>
      <c r="D100" s="74">
        <v>2</v>
      </c>
      <c r="E100" s="56">
        <v>3.51</v>
      </c>
      <c r="F100" s="56">
        <v>0.2</v>
      </c>
      <c r="G100" s="54">
        <v>0.1</v>
      </c>
      <c r="H100" s="57">
        <f>G100*F100*E100*D100</f>
        <v>0.14040000000000002</v>
      </c>
      <c r="I100" s="55"/>
      <c r="J100" s="41"/>
      <c r="K100" s="41"/>
      <c r="L100" s="41"/>
    </row>
    <row r="101" spans="1:12" s="95" customFormat="1" ht="21" customHeight="1" x14ac:dyDescent="0.15">
      <c r="A101" s="87"/>
      <c r="B101" s="87" t="s">
        <v>116</v>
      </c>
      <c r="C101" s="88"/>
      <c r="D101" s="89">
        <v>2</v>
      </c>
      <c r="E101" s="90">
        <v>3.64</v>
      </c>
      <c r="F101" s="90">
        <v>0.1</v>
      </c>
      <c r="G101" s="91">
        <v>0.1</v>
      </c>
      <c r="H101" s="92">
        <f t="shared" si="1"/>
        <v>7.2800000000000017E-2</v>
      </c>
      <c r="I101" s="93"/>
      <c r="J101" s="94"/>
      <c r="K101" s="94"/>
      <c r="L101" s="94"/>
    </row>
    <row r="102" spans="1:12" s="95" customFormat="1" ht="21" customHeight="1" x14ac:dyDescent="0.15">
      <c r="A102" s="87"/>
      <c r="B102" s="87"/>
      <c r="C102" s="88"/>
      <c r="D102" s="89">
        <v>2</v>
      </c>
      <c r="E102" s="90">
        <v>0.15</v>
      </c>
      <c r="F102" s="90">
        <v>0.1</v>
      </c>
      <c r="G102" s="91">
        <v>0.1</v>
      </c>
      <c r="H102" s="97">
        <f t="shared" si="1"/>
        <v>3.0000000000000005E-3</v>
      </c>
      <c r="I102" s="93"/>
      <c r="J102" s="94"/>
      <c r="K102" s="94"/>
      <c r="L102" s="94"/>
    </row>
    <row r="103" spans="1:12" s="95" customFormat="1" ht="21" customHeight="1" x14ac:dyDescent="0.15">
      <c r="A103" s="87"/>
      <c r="B103" s="87" t="s">
        <v>252</v>
      </c>
      <c r="C103" s="88"/>
      <c r="D103" s="89">
        <v>1</v>
      </c>
      <c r="E103" s="90">
        <v>0.65</v>
      </c>
      <c r="F103" s="90">
        <v>0.1</v>
      </c>
      <c r="G103" s="91">
        <v>0.1</v>
      </c>
      <c r="H103" s="92">
        <f t="shared" si="1"/>
        <v>6.5000000000000014E-3</v>
      </c>
      <c r="I103" s="93"/>
      <c r="J103" s="94"/>
      <c r="K103" s="94"/>
      <c r="L103" s="94"/>
    </row>
    <row r="104" spans="1:12" s="95" customFormat="1" ht="21" customHeight="1" x14ac:dyDescent="0.15">
      <c r="A104" s="87"/>
      <c r="B104" s="87"/>
      <c r="C104" s="88"/>
      <c r="D104" s="89">
        <v>1</v>
      </c>
      <c r="E104" s="90">
        <v>0.4</v>
      </c>
      <c r="F104" s="90">
        <v>0.1</v>
      </c>
      <c r="G104" s="91">
        <v>0.1</v>
      </c>
      <c r="H104" s="97">
        <f>G104*F104*E104*D104</f>
        <v>4.000000000000001E-3</v>
      </c>
      <c r="I104" s="93"/>
      <c r="J104" s="94"/>
      <c r="K104" s="94"/>
      <c r="L104" s="94"/>
    </row>
    <row r="105" spans="1:12" s="3" customFormat="1" ht="21" customHeight="1" x14ac:dyDescent="0.15">
      <c r="A105" s="52"/>
      <c r="B105" s="52" t="s">
        <v>122</v>
      </c>
      <c r="C105" s="53"/>
      <c r="D105" s="74">
        <v>1</v>
      </c>
      <c r="E105" s="56">
        <v>1.1499999999999999</v>
      </c>
      <c r="F105" s="56">
        <v>1.2</v>
      </c>
      <c r="G105" s="54">
        <v>0.8</v>
      </c>
      <c r="H105" s="57">
        <f>G105*F105*E105*D105</f>
        <v>1.1039999999999999</v>
      </c>
      <c r="I105" s="55"/>
      <c r="J105" s="41"/>
      <c r="K105" s="41"/>
      <c r="L105" s="41"/>
    </row>
    <row r="106" spans="1:12" s="3" customFormat="1" ht="21" customHeight="1" x14ac:dyDescent="0.15">
      <c r="A106" s="52"/>
      <c r="B106" s="52"/>
      <c r="C106" s="53"/>
      <c r="D106" s="74">
        <v>3</v>
      </c>
      <c r="E106" s="56">
        <v>1.1499999999999999</v>
      </c>
      <c r="F106" s="56">
        <v>0.75</v>
      </c>
      <c r="G106" s="54">
        <v>0.8</v>
      </c>
      <c r="H106" s="57">
        <f>G106*F106*E106*D106</f>
        <v>2.0700000000000003</v>
      </c>
      <c r="I106" s="55"/>
      <c r="J106" s="41"/>
      <c r="K106" s="41"/>
      <c r="L106" s="41"/>
    </row>
    <row r="107" spans="1:12" s="3" customFormat="1" ht="21" customHeight="1" x14ac:dyDescent="0.15">
      <c r="A107" s="52"/>
      <c r="B107" s="52" t="s">
        <v>123</v>
      </c>
      <c r="C107" s="53"/>
      <c r="D107" s="74">
        <v>4</v>
      </c>
      <c r="E107" s="56">
        <v>1.25</v>
      </c>
      <c r="F107" s="56">
        <v>1.3</v>
      </c>
      <c r="G107" s="54">
        <v>0.8</v>
      </c>
      <c r="H107" s="57">
        <f>G107*F107*E107*D107</f>
        <v>5.2</v>
      </c>
      <c r="I107" s="55"/>
      <c r="J107" s="41"/>
      <c r="K107" s="41"/>
      <c r="L107" s="41"/>
    </row>
    <row r="108" spans="1:12" s="3" customFormat="1" ht="21" customHeight="1" x14ac:dyDescent="0.15">
      <c r="A108" s="52"/>
      <c r="B108" s="59" t="s">
        <v>124</v>
      </c>
      <c r="C108" s="53" t="s">
        <v>0</v>
      </c>
      <c r="D108" s="74"/>
      <c r="E108" s="56"/>
      <c r="F108" s="56"/>
      <c r="G108" s="54"/>
      <c r="H108" s="57"/>
      <c r="I108" s="55">
        <f>(H109+H111+H112+H113+H114+H115+H117)-(H110+H116)</f>
        <v>5.73</v>
      </c>
      <c r="J108" s="41"/>
      <c r="K108" s="41"/>
      <c r="L108" s="41"/>
    </row>
    <row r="109" spans="1:12" s="3" customFormat="1" ht="21" customHeight="1" x14ac:dyDescent="0.15">
      <c r="A109" s="52"/>
      <c r="B109" s="52" t="s">
        <v>243</v>
      </c>
      <c r="C109" s="53"/>
      <c r="D109" s="74">
        <v>1</v>
      </c>
      <c r="E109" s="56">
        <v>4.9800000000000004</v>
      </c>
      <c r="F109" s="56">
        <v>6.01</v>
      </c>
      <c r="G109" s="54">
        <v>0.1</v>
      </c>
      <c r="H109" s="57">
        <f>G109*F109*E109*D109</f>
        <v>2.9929800000000002</v>
      </c>
      <c r="I109" s="55"/>
      <c r="J109" s="41"/>
      <c r="K109" s="41"/>
      <c r="L109" s="41"/>
    </row>
    <row r="110" spans="1:12" s="3" customFormat="1" ht="21" customHeight="1" x14ac:dyDescent="0.15">
      <c r="A110" s="52"/>
      <c r="B110" s="52" t="s">
        <v>247</v>
      </c>
      <c r="C110" s="53"/>
      <c r="D110" s="74">
        <v>2</v>
      </c>
      <c r="E110" s="56">
        <v>0.25</v>
      </c>
      <c r="F110" s="56">
        <v>0.25</v>
      </c>
      <c r="G110" s="54">
        <v>0.1</v>
      </c>
      <c r="H110" s="57">
        <f t="shared" ref="H110:H117" si="2">G110*F110*E110*D110</f>
        <v>1.2500000000000001E-2</v>
      </c>
      <c r="I110" s="55"/>
      <c r="J110" s="41"/>
      <c r="K110" s="41"/>
      <c r="L110" s="41"/>
    </row>
    <row r="111" spans="1:12" s="3" customFormat="1" ht="21" customHeight="1" x14ac:dyDescent="0.15">
      <c r="A111" s="52"/>
      <c r="B111" s="52" t="s">
        <v>244</v>
      </c>
      <c r="C111" s="53"/>
      <c r="D111" s="74">
        <v>1</v>
      </c>
      <c r="E111" s="56">
        <v>1.2</v>
      </c>
      <c r="F111" s="56">
        <v>2.78</v>
      </c>
      <c r="G111" s="54">
        <v>0.1</v>
      </c>
      <c r="H111" s="57">
        <f t="shared" si="2"/>
        <v>0.33359999999999995</v>
      </c>
      <c r="I111" s="55"/>
      <c r="J111" s="41"/>
      <c r="K111" s="41"/>
      <c r="L111" s="41"/>
    </row>
    <row r="112" spans="1:12" s="3" customFormat="1" ht="21" customHeight="1" x14ac:dyDescent="0.15">
      <c r="A112" s="52"/>
      <c r="B112" s="52"/>
      <c r="C112" s="53"/>
      <c r="D112" s="74">
        <v>1</v>
      </c>
      <c r="E112" s="56">
        <v>0.15</v>
      </c>
      <c r="F112" s="56">
        <v>0.7</v>
      </c>
      <c r="G112" s="54">
        <v>0.1</v>
      </c>
      <c r="H112" s="57">
        <f t="shared" si="2"/>
        <v>1.0499999999999999E-2</v>
      </c>
      <c r="I112" s="55"/>
      <c r="J112" s="41"/>
      <c r="K112" s="41"/>
      <c r="L112" s="41"/>
    </row>
    <row r="113" spans="1:12" s="3" customFormat="1" ht="21" customHeight="1" x14ac:dyDescent="0.15">
      <c r="A113" s="52"/>
      <c r="B113" s="52" t="s">
        <v>245</v>
      </c>
      <c r="C113" s="53"/>
      <c r="D113" s="74">
        <v>1</v>
      </c>
      <c r="E113" s="56">
        <v>2.78</v>
      </c>
      <c r="F113" s="56">
        <v>3.49</v>
      </c>
      <c r="G113" s="54">
        <v>0.1</v>
      </c>
      <c r="H113" s="57">
        <f t="shared" si="2"/>
        <v>0.97021999999999997</v>
      </c>
      <c r="I113" s="55"/>
      <c r="J113" s="41"/>
      <c r="K113" s="41"/>
      <c r="L113" s="41"/>
    </row>
    <row r="114" spans="1:12" s="3" customFormat="1" ht="21" customHeight="1" x14ac:dyDescent="0.15">
      <c r="A114" s="52"/>
      <c r="B114" s="52"/>
      <c r="C114" s="53"/>
      <c r="D114" s="74">
        <v>1</v>
      </c>
      <c r="E114" s="56">
        <v>0.15</v>
      </c>
      <c r="F114" s="56">
        <v>0.9</v>
      </c>
      <c r="G114" s="54">
        <v>0.1</v>
      </c>
      <c r="H114" s="57">
        <f t="shared" si="2"/>
        <v>1.3500000000000002E-2</v>
      </c>
      <c r="I114" s="55"/>
      <c r="J114" s="41"/>
      <c r="K114" s="41"/>
      <c r="L114" s="41"/>
    </row>
    <row r="115" spans="1:12" s="3" customFormat="1" ht="21" customHeight="1" x14ac:dyDescent="0.15">
      <c r="A115" s="52"/>
      <c r="B115" s="52" t="s">
        <v>246</v>
      </c>
      <c r="C115" s="53"/>
      <c r="D115" s="74">
        <v>1</v>
      </c>
      <c r="E115" s="56">
        <v>2.0499999999999998</v>
      </c>
      <c r="F115" s="56">
        <v>5.24</v>
      </c>
      <c r="G115" s="54">
        <v>0.1</v>
      </c>
      <c r="H115" s="57">
        <f t="shared" si="2"/>
        <v>1.0742</v>
      </c>
      <c r="I115" s="55"/>
      <c r="J115" s="41"/>
      <c r="K115" s="41"/>
      <c r="L115" s="41"/>
    </row>
    <row r="116" spans="1:12" s="3" customFormat="1" ht="21" customHeight="1" x14ac:dyDescent="0.15">
      <c r="A116" s="52"/>
      <c r="B116" s="52" t="s">
        <v>247</v>
      </c>
      <c r="C116" s="53"/>
      <c r="D116" s="74">
        <v>2</v>
      </c>
      <c r="E116" s="56">
        <v>0.25</v>
      </c>
      <c r="F116" s="56">
        <v>0.25</v>
      </c>
      <c r="G116" s="54">
        <v>0.1</v>
      </c>
      <c r="H116" s="57">
        <f t="shared" si="2"/>
        <v>1.2500000000000001E-2</v>
      </c>
      <c r="I116" s="55"/>
      <c r="J116" s="41"/>
      <c r="K116" s="41"/>
      <c r="L116" s="41"/>
    </row>
    <row r="117" spans="1:12" s="3" customFormat="1" ht="21" customHeight="1" x14ac:dyDescent="0.15">
      <c r="A117" s="52"/>
      <c r="B117" s="52" t="s">
        <v>211</v>
      </c>
      <c r="C117" s="53"/>
      <c r="D117" s="74">
        <v>1</v>
      </c>
      <c r="E117" s="56">
        <v>1.2</v>
      </c>
      <c r="F117" s="56">
        <v>3</v>
      </c>
      <c r="G117" s="54">
        <v>0.1</v>
      </c>
      <c r="H117" s="57">
        <f t="shared" si="2"/>
        <v>0.36000000000000004</v>
      </c>
      <c r="I117" s="55"/>
      <c r="J117" s="41"/>
      <c r="K117" s="41"/>
      <c r="L117" s="41"/>
    </row>
    <row r="118" spans="1:12" s="3" customFormat="1" ht="21" customHeight="1" x14ac:dyDescent="0.15">
      <c r="A118" s="71" t="s">
        <v>126</v>
      </c>
      <c r="B118" s="59" t="s">
        <v>125</v>
      </c>
      <c r="C118" s="53" t="s">
        <v>39</v>
      </c>
      <c r="D118" s="74"/>
      <c r="E118" s="56"/>
      <c r="F118" s="56"/>
      <c r="G118" s="54"/>
      <c r="H118" s="57"/>
      <c r="I118" s="55">
        <f>(H119+H121+H122+H123+H124+H125+H127+H128)-(H120+H126)</f>
        <v>70.259999999999991</v>
      </c>
      <c r="J118" s="41"/>
      <c r="K118" s="41"/>
      <c r="L118" s="41"/>
    </row>
    <row r="119" spans="1:12" s="3" customFormat="1" ht="21" customHeight="1" x14ac:dyDescent="0.15">
      <c r="A119" s="71"/>
      <c r="B119" s="52" t="s">
        <v>243</v>
      </c>
      <c r="C119" s="53"/>
      <c r="D119" s="74">
        <v>1</v>
      </c>
      <c r="E119" s="56">
        <v>4.9800000000000004</v>
      </c>
      <c r="F119" s="56">
        <v>6.01</v>
      </c>
      <c r="G119" s="54"/>
      <c r="H119" s="57">
        <f>F119*E119*D119</f>
        <v>29.9298</v>
      </c>
      <c r="I119" s="55"/>
      <c r="J119" s="41"/>
      <c r="K119" s="41"/>
      <c r="L119" s="41"/>
    </row>
    <row r="120" spans="1:12" s="3" customFormat="1" ht="21" customHeight="1" x14ac:dyDescent="0.15">
      <c r="A120" s="71"/>
      <c r="B120" s="52" t="s">
        <v>247</v>
      </c>
      <c r="C120" s="53"/>
      <c r="D120" s="74">
        <v>2</v>
      </c>
      <c r="E120" s="56">
        <v>0.25</v>
      </c>
      <c r="F120" s="56">
        <v>0.25</v>
      </c>
      <c r="G120" s="54"/>
      <c r="H120" s="57">
        <f t="shared" ref="H120:H128" si="3">F120*E120*D120</f>
        <v>0.125</v>
      </c>
      <c r="I120" s="55"/>
      <c r="J120" s="41"/>
      <c r="K120" s="41"/>
      <c r="L120" s="41"/>
    </row>
    <row r="121" spans="1:12" s="3" customFormat="1" ht="21" customHeight="1" x14ac:dyDescent="0.15">
      <c r="A121" s="71"/>
      <c r="B121" s="52" t="s">
        <v>244</v>
      </c>
      <c r="C121" s="53"/>
      <c r="D121" s="74">
        <v>1</v>
      </c>
      <c r="E121" s="56">
        <v>1.2</v>
      </c>
      <c r="F121" s="56">
        <v>2.78</v>
      </c>
      <c r="G121" s="54"/>
      <c r="H121" s="57">
        <f t="shared" si="3"/>
        <v>3.3359999999999999</v>
      </c>
      <c r="I121" s="55"/>
      <c r="J121" s="41"/>
      <c r="K121" s="41"/>
      <c r="L121" s="41"/>
    </row>
    <row r="122" spans="1:12" s="3" customFormat="1" ht="21" customHeight="1" x14ac:dyDescent="0.15">
      <c r="A122" s="71"/>
      <c r="B122" s="52"/>
      <c r="C122" s="53"/>
      <c r="D122" s="74">
        <v>1</v>
      </c>
      <c r="E122" s="56">
        <v>0.15</v>
      </c>
      <c r="F122" s="56">
        <v>0.7</v>
      </c>
      <c r="G122" s="54"/>
      <c r="H122" s="57">
        <f t="shared" si="3"/>
        <v>0.105</v>
      </c>
      <c r="I122" s="55"/>
      <c r="J122" s="41"/>
      <c r="K122" s="41"/>
      <c r="L122" s="41"/>
    </row>
    <row r="123" spans="1:12" s="3" customFormat="1" ht="21" customHeight="1" x14ac:dyDescent="0.15">
      <c r="A123" s="71"/>
      <c r="B123" s="52" t="s">
        <v>245</v>
      </c>
      <c r="C123" s="53"/>
      <c r="D123" s="74">
        <v>1</v>
      </c>
      <c r="E123" s="56">
        <v>2.78</v>
      </c>
      <c r="F123" s="56">
        <v>3.49</v>
      </c>
      <c r="G123" s="54"/>
      <c r="H123" s="57">
        <f t="shared" si="3"/>
        <v>9.7021999999999995</v>
      </c>
      <c r="I123" s="55"/>
      <c r="J123" s="41"/>
      <c r="K123" s="41"/>
      <c r="L123" s="41"/>
    </row>
    <row r="124" spans="1:12" s="3" customFormat="1" ht="21" customHeight="1" x14ac:dyDescent="0.15">
      <c r="A124" s="71"/>
      <c r="B124" s="52"/>
      <c r="C124" s="53"/>
      <c r="D124" s="74">
        <v>1</v>
      </c>
      <c r="E124" s="56">
        <v>0.15</v>
      </c>
      <c r="F124" s="56">
        <v>0.9</v>
      </c>
      <c r="G124" s="54"/>
      <c r="H124" s="57">
        <f t="shared" si="3"/>
        <v>0.13500000000000001</v>
      </c>
      <c r="I124" s="55"/>
      <c r="J124" s="41"/>
      <c r="K124" s="41"/>
      <c r="L124" s="41"/>
    </row>
    <row r="125" spans="1:12" s="3" customFormat="1" ht="21" customHeight="1" x14ac:dyDescent="0.15">
      <c r="A125" s="71"/>
      <c r="B125" s="52" t="s">
        <v>246</v>
      </c>
      <c r="C125" s="53"/>
      <c r="D125" s="74">
        <v>1</v>
      </c>
      <c r="E125" s="56">
        <v>2.0499999999999998</v>
      </c>
      <c r="F125" s="56">
        <v>5.24</v>
      </c>
      <c r="G125" s="54"/>
      <c r="H125" s="57">
        <f t="shared" si="3"/>
        <v>10.741999999999999</v>
      </c>
      <c r="I125" s="55"/>
      <c r="J125" s="41"/>
      <c r="K125" s="41"/>
      <c r="L125" s="41"/>
    </row>
    <row r="126" spans="1:12" s="3" customFormat="1" ht="21" customHeight="1" x14ac:dyDescent="0.15">
      <c r="A126" s="71"/>
      <c r="B126" s="52" t="s">
        <v>247</v>
      </c>
      <c r="C126" s="53"/>
      <c r="D126" s="74">
        <v>2</v>
      </c>
      <c r="E126" s="56">
        <v>0.25</v>
      </c>
      <c r="F126" s="56">
        <v>0.25</v>
      </c>
      <c r="G126" s="54"/>
      <c r="H126" s="57">
        <f t="shared" si="3"/>
        <v>0.125</v>
      </c>
      <c r="I126" s="55"/>
      <c r="J126" s="41"/>
      <c r="K126" s="41"/>
      <c r="L126" s="41"/>
    </row>
    <row r="127" spans="1:12" s="3" customFormat="1" ht="21" customHeight="1" x14ac:dyDescent="0.15">
      <c r="A127" s="52"/>
      <c r="B127" s="52" t="s">
        <v>211</v>
      </c>
      <c r="C127" s="53"/>
      <c r="D127" s="74">
        <v>1</v>
      </c>
      <c r="E127" s="56">
        <v>1.2</v>
      </c>
      <c r="F127" s="56">
        <v>3</v>
      </c>
      <c r="G127" s="54"/>
      <c r="H127" s="57">
        <f t="shared" si="3"/>
        <v>3.5999999999999996</v>
      </c>
      <c r="I127" s="55"/>
      <c r="J127" s="41"/>
      <c r="K127" s="41"/>
      <c r="L127" s="41"/>
    </row>
    <row r="128" spans="1:12" s="3" customFormat="1" ht="21" customHeight="1" x14ac:dyDescent="0.15">
      <c r="A128" s="52"/>
      <c r="B128" s="52" t="s">
        <v>210</v>
      </c>
      <c r="C128" s="53"/>
      <c r="D128" s="74">
        <v>1</v>
      </c>
      <c r="E128" s="56">
        <v>6.48</v>
      </c>
      <c r="F128" s="56">
        <v>2</v>
      </c>
      <c r="G128" s="54"/>
      <c r="H128" s="57">
        <f t="shared" si="3"/>
        <v>12.96</v>
      </c>
      <c r="I128" s="55"/>
      <c r="J128" s="41"/>
      <c r="K128" s="41"/>
      <c r="L128" s="41"/>
    </row>
    <row r="129" spans="1:12" s="3" customFormat="1" ht="21" customHeight="1" x14ac:dyDescent="0.15">
      <c r="A129" s="71" t="s">
        <v>128</v>
      </c>
      <c r="B129" s="59" t="s">
        <v>127</v>
      </c>
      <c r="C129" s="53" t="s">
        <v>0</v>
      </c>
      <c r="D129" s="74"/>
      <c r="E129" s="56"/>
      <c r="F129" s="56"/>
      <c r="G129" s="54"/>
      <c r="H129" s="57"/>
      <c r="I129" s="55">
        <f>(H130-H131)*H132</f>
        <v>19.199999999999996</v>
      </c>
      <c r="J129" s="41"/>
      <c r="K129" s="41"/>
      <c r="L129" s="41"/>
    </row>
    <row r="130" spans="1:12" s="3" customFormat="1" ht="21" customHeight="1" x14ac:dyDescent="0.15">
      <c r="A130" s="71"/>
      <c r="B130" s="52" t="s">
        <v>250</v>
      </c>
      <c r="C130" s="53"/>
      <c r="D130" s="74"/>
      <c r="E130" s="56"/>
      <c r="F130" s="56"/>
      <c r="G130" s="54"/>
      <c r="H130" s="57">
        <f>(I75+I84+I87)</f>
        <v>30.201799999999999</v>
      </c>
      <c r="I130" s="55"/>
      <c r="J130" s="41"/>
      <c r="K130" s="41"/>
      <c r="L130" s="41"/>
    </row>
    <row r="131" spans="1:12" s="3" customFormat="1" ht="21" customHeight="1" x14ac:dyDescent="0.15">
      <c r="A131" s="52"/>
      <c r="B131" s="52" t="s">
        <v>251</v>
      </c>
      <c r="C131" s="53"/>
      <c r="D131" s="74"/>
      <c r="E131" s="56"/>
      <c r="F131" s="56"/>
      <c r="G131" s="54"/>
      <c r="H131" s="57">
        <f>(I90+I108)</f>
        <v>14.841800000000001</v>
      </c>
      <c r="I131" s="55"/>
      <c r="J131" s="41"/>
      <c r="K131" s="41"/>
      <c r="L131" s="41"/>
    </row>
    <row r="132" spans="1:12" s="3" customFormat="1" ht="21" customHeight="1" x14ac:dyDescent="0.15">
      <c r="A132" s="52"/>
      <c r="B132" s="52" t="s">
        <v>248</v>
      </c>
      <c r="C132" s="53" t="s">
        <v>249</v>
      </c>
      <c r="D132" s="74"/>
      <c r="E132" s="56"/>
      <c r="F132" s="56"/>
      <c r="G132" s="54"/>
      <c r="H132" s="57">
        <v>1.25</v>
      </c>
      <c r="I132" s="55"/>
      <c r="J132" s="41"/>
      <c r="K132" s="41"/>
      <c r="L132" s="41"/>
    </row>
    <row r="133" spans="1:12" s="3" customFormat="1" ht="21" customHeight="1" x14ac:dyDescent="0.15">
      <c r="A133" s="71">
        <v>2.2000000000000002</v>
      </c>
      <c r="B133" s="59" t="s">
        <v>8</v>
      </c>
      <c r="C133" s="53"/>
      <c r="D133" s="74"/>
      <c r="E133" s="56"/>
      <c r="F133" s="56"/>
      <c r="G133" s="54"/>
      <c r="H133" s="57"/>
      <c r="I133" s="55"/>
      <c r="J133" s="41"/>
      <c r="K133" s="41"/>
      <c r="L133" s="41"/>
    </row>
    <row r="134" spans="1:12" s="3" customFormat="1" ht="21" customHeight="1" x14ac:dyDescent="0.15">
      <c r="A134" s="52" t="s">
        <v>129</v>
      </c>
      <c r="B134" s="52" t="s">
        <v>262</v>
      </c>
      <c r="C134" s="58" t="s">
        <v>253</v>
      </c>
      <c r="D134" s="74"/>
      <c r="E134" s="57"/>
      <c r="F134" s="57"/>
      <c r="G134" s="55"/>
      <c r="H134" s="57"/>
      <c r="I134" s="55">
        <f>SUM(H135:H142)</f>
        <v>8.9408999999999992</v>
      </c>
      <c r="J134" s="41"/>
      <c r="K134" s="41"/>
      <c r="L134" s="41"/>
    </row>
    <row r="135" spans="1:12" s="3" customFormat="1" ht="21" customHeight="1" x14ac:dyDescent="0.15">
      <c r="A135" s="52"/>
      <c r="B135" s="52" t="s">
        <v>110</v>
      </c>
      <c r="C135" s="53"/>
      <c r="D135" s="74">
        <v>1</v>
      </c>
      <c r="E135" s="56">
        <v>2.4300000000000002</v>
      </c>
      <c r="F135" s="56">
        <v>0.45</v>
      </c>
      <c r="G135" s="54">
        <v>0.8</v>
      </c>
      <c r="H135" s="57">
        <f t="shared" ref="H135:H142" si="4">G135*F135*E135*D135</f>
        <v>0.87480000000000013</v>
      </c>
      <c r="I135" s="55"/>
      <c r="J135" s="41"/>
      <c r="K135" s="41"/>
      <c r="L135" s="41"/>
    </row>
    <row r="136" spans="1:12" s="3" customFormat="1" ht="21" customHeight="1" x14ac:dyDescent="0.15">
      <c r="A136" s="52"/>
      <c r="B136" s="52" t="s">
        <v>111</v>
      </c>
      <c r="C136" s="53"/>
      <c r="D136" s="74">
        <v>1</v>
      </c>
      <c r="E136" s="56">
        <v>2.4300000000000002</v>
      </c>
      <c r="F136" s="56">
        <v>0.35</v>
      </c>
      <c r="G136" s="54">
        <v>0.6</v>
      </c>
      <c r="H136" s="57">
        <f t="shared" si="4"/>
        <v>0.51029999999999998</v>
      </c>
      <c r="I136" s="55"/>
      <c r="J136" s="41"/>
      <c r="K136" s="41"/>
      <c r="L136" s="41"/>
    </row>
    <row r="137" spans="1:12" s="3" customFormat="1" ht="21" customHeight="1" x14ac:dyDescent="0.15">
      <c r="A137" s="52"/>
      <c r="B137" s="52" t="s">
        <v>112</v>
      </c>
      <c r="C137" s="53"/>
      <c r="D137" s="74">
        <v>1</v>
      </c>
      <c r="E137" s="56">
        <v>2.83</v>
      </c>
      <c r="F137" s="56">
        <v>0.35</v>
      </c>
      <c r="G137" s="54">
        <v>0.6</v>
      </c>
      <c r="H137" s="57">
        <f t="shared" si="4"/>
        <v>0.59429999999999994</v>
      </c>
      <c r="I137" s="55"/>
      <c r="J137" s="41"/>
      <c r="K137" s="41"/>
      <c r="L137" s="41"/>
    </row>
    <row r="138" spans="1:12" s="3" customFormat="1" ht="21" customHeight="1" x14ac:dyDescent="0.15">
      <c r="A138" s="52"/>
      <c r="B138" s="52" t="s">
        <v>113</v>
      </c>
      <c r="C138" s="53"/>
      <c r="D138" s="74">
        <v>1</v>
      </c>
      <c r="E138" s="56">
        <v>4.4800000000000004</v>
      </c>
      <c r="F138" s="56">
        <v>0.45</v>
      </c>
      <c r="G138" s="54">
        <v>0.8</v>
      </c>
      <c r="H138" s="57">
        <f t="shared" si="4"/>
        <v>1.6128000000000002</v>
      </c>
      <c r="I138" s="55"/>
      <c r="J138" s="41"/>
      <c r="K138" s="41"/>
      <c r="L138" s="41"/>
    </row>
    <row r="139" spans="1:12" s="3" customFormat="1" ht="21" customHeight="1" x14ac:dyDescent="0.15">
      <c r="A139" s="52"/>
      <c r="B139" s="52" t="s">
        <v>114</v>
      </c>
      <c r="C139" s="53"/>
      <c r="D139" s="74">
        <v>4</v>
      </c>
      <c r="E139" s="56">
        <v>3.49</v>
      </c>
      <c r="F139" s="56">
        <v>0.35</v>
      </c>
      <c r="G139" s="54">
        <v>0.6</v>
      </c>
      <c r="H139" s="57">
        <f t="shared" si="4"/>
        <v>2.9316</v>
      </c>
      <c r="I139" s="55"/>
      <c r="J139" s="41"/>
      <c r="K139" s="41"/>
      <c r="L139" s="41"/>
    </row>
    <row r="140" spans="1:12" s="3" customFormat="1" ht="21" customHeight="1" x14ac:dyDescent="0.15">
      <c r="A140" s="52"/>
      <c r="B140" s="52" t="s">
        <v>115</v>
      </c>
      <c r="C140" s="53"/>
      <c r="D140" s="74">
        <v>2</v>
      </c>
      <c r="E140" s="56">
        <v>3.51</v>
      </c>
      <c r="F140" s="56">
        <v>0.35</v>
      </c>
      <c r="G140" s="54">
        <v>0.6</v>
      </c>
      <c r="H140" s="57">
        <f t="shared" si="4"/>
        <v>1.4742</v>
      </c>
      <c r="I140" s="55"/>
      <c r="J140" s="41"/>
      <c r="K140" s="41"/>
      <c r="L140" s="41"/>
    </row>
    <row r="141" spans="1:12" s="3" customFormat="1" ht="21" customHeight="1" x14ac:dyDescent="0.15">
      <c r="A141" s="52"/>
      <c r="B141" s="52" t="s">
        <v>116</v>
      </c>
      <c r="C141" s="53"/>
      <c r="D141" s="74">
        <v>1</v>
      </c>
      <c r="E141" s="56">
        <v>3.64</v>
      </c>
      <c r="F141" s="56">
        <v>0.35</v>
      </c>
      <c r="G141" s="54">
        <v>0.6</v>
      </c>
      <c r="H141" s="57">
        <f t="shared" si="4"/>
        <v>0.76439999999999997</v>
      </c>
      <c r="I141" s="55"/>
      <c r="J141" s="41"/>
      <c r="K141" s="41"/>
      <c r="L141" s="41"/>
    </row>
    <row r="142" spans="1:12" s="3" customFormat="1" ht="21" customHeight="1" x14ac:dyDescent="0.15">
      <c r="A142" s="52" t="s">
        <v>130</v>
      </c>
      <c r="B142" s="52" t="s">
        <v>252</v>
      </c>
      <c r="C142" s="53"/>
      <c r="D142" s="74">
        <v>1</v>
      </c>
      <c r="E142" s="56">
        <v>0.85</v>
      </c>
      <c r="F142" s="56">
        <v>0.35</v>
      </c>
      <c r="G142" s="54">
        <v>0.6</v>
      </c>
      <c r="H142" s="57">
        <f t="shared" si="4"/>
        <v>0.17849999999999999</v>
      </c>
      <c r="I142" s="55"/>
      <c r="J142" s="41"/>
      <c r="K142" s="41"/>
      <c r="L142" s="41"/>
    </row>
    <row r="143" spans="1:12" s="3" customFormat="1" ht="21" customHeight="1" x14ac:dyDescent="0.15">
      <c r="A143" s="59" t="s">
        <v>131</v>
      </c>
      <c r="B143" s="59" t="s">
        <v>254</v>
      </c>
      <c r="C143" s="58" t="s">
        <v>39</v>
      </c>
      <c r="D143" s="74"/>
      <c r="E143" s="57"/>
      <c r="F143" s="57"/>
      <c r="G143" s="55"/>
      <c r="H143" s="57"/>
      <c r="I143" s="55">
        <f>SUM(H144:H145)</f>
        <v>15.52</v>
      </c>
      <c r="J143" s="41"/>
      <c r="K143" s="41"/>
      <c r="L143" s="41"/>
    </row>
    <row r="144" spans="1:12" s="3" customFormat="1" ht="21" customHeight="1" x14ac:dyDescent="0.15">
      <c r="A144" s="52"/>
      <c r="B144" s="52" t="s">
        <v>122</v>
      </c>
      <c r="C144" s="53"/>
      <c r="D144" s="74">
        <v>4</v>
      </c>
      <c r="E144" s="56">
        <v>1.5</v>
      </c>
      <c r="F144" s="56">
        <v>1.2</v>
      </c>
      <c r="G144" s="54"/>
      <c r="H144" s="57">
        <f>F144*E144*D144</f>
        <v>7.1999999999999993</v>
      </c>
      <c r="I144" s="55"/>
      <c r="J144" s="41"/>
      <c r="K144" s="41"/>
      <c r="L144" s="41"/>
    </row>
    <row r="145" spans="1:12" s="3" customFormat="1" ht="21" customHeight="1" x14ac:dyDescent="0.15">
      <c r="A145" s="52"/>
      <c r="B145" s="52" t="s">
        <v>123</v>
      </c>
      <c r="C145" s="53"/>
      <c r="D145" s="74">
        <v>4</v>
      </c>
      <c r="E145" s="56">
        <v>1.6</v>
      </c>
      <c r="F145" s="56">
        <v>1.3</v>
      </c>
      <c r="G145" s="54"/>
      <c r="H145" s="57">
        <f>F145*E145*D145</f>
        <v>8.32</v>
      </c>
      <c r="I145" s="55"/>
      <c r="J145" s="41"/>
      <c r="K145" s="41"/>
      <c r="L145" s="41"/>
    </row>
    <row r="146" spans="1:12" s="3" customFormat="1" ht="21" customHeight="1" x14ac:dyDescent="0.15">
      <c r="A146" s="59" t="s">
        <v>132</v>
      </c>
      <c r="B146" s="59" t="s">
        <v>208</v>
      </c>
      <c r="C146" s="58"/>
      <c r="D146" s="74"/>
      <c r="E146" s="57"/>
      <c r="F146" s="57"/>
      <c r="G146" s="55"/>
      <c r="H146" s="57"/>
      <c r="I146" s="55"/>
      <c r="J146" s="41"/>
      <c r="K146" s="41"/>
      <c r="L146" s="41"/>
    </row>
    <row r="147" spans="1:12" s="3" customFormat="1" ht="21" customHeight="1" x14ac:dyDescent="0.15">
      <c r="A147" s="52" t="s">
        <v>133</v>
      </c>
      <c r="B147" s="52" t="s">
        <v>261</v>
      </c>
      <c r="C147" s="58" t="s">
        <v>0</v>
      </c>
      <c r="D147" s="74"/>
      <c r="E147" s="57"/>
      <c r="F147" s="57"/>
      <c r="G147" s="55"/>
      <c r="H147" s="57"/>
      <c r="I147" s="55">
        <f>SUM(H148:H155)</f>
        <v>1.8996</v>
      </c>
      <c r="J147" s="41"/>
      <c r="K147" s="41"/>
      <c r="L147" s="41"/>
    </row>
    <row r="148" spans="1:12" s="3" customFormat="1" ht="21" customHeight="1" x14ac:dyDescent="0.15">
      <c r="A148" s="52"/>
      <c r="B148" s="52" t="s">
        <v>110</v>
      </c>
      <c r="C148" s="53"/>
      <c r="D148" s="74">
        <v>1</v>
      </c>
      <c r="E148" s="56">
        <v>2.5299999999999998</v>
      </c>
      <c r="F148" s="56">
        <v>0.25</v>
      </c>
      <c r="G148" s="54">
        <v>0.3</v>
      </c>
      <c r="H148" s="57">
        <f>G148*F148*E148*D148</f>
        <v>0.18974999999999997</v>
      </c>
      <c r="I148" s="55"/>
      <c r="J148" s="41"/>
      <c r="K148" s="41"/>
      <c r="L148" s="41"/>
    </row>
    <row r="149" spans="1:12" s="3" customFormat="1" ht="21" customHeight="1" x14ac:dyDescent="0.15">
      <c r="A149" s="52"/>
      <c r="B149" s="52" t="s">
        <v>111</v>
      </c>
      <c r="C149" s="53"/>
      <c r="D149" s="74">
        <v>1</v>
      </c>
      <c r="E149" s="56">
        <v>2.5299999999999998</v>
      </c>
      <c r="F149" s="56">
        <v>0.15</v>
      </c>
      <c r="G149" s="54">
        <v>0.3</v>
      </c>
      <c r="H149" s="57">
        <f t="shared" ref="H149:H155" si="5">G149*F149*E149*D149</f>
        <v>0.11384999999999999</v>
      </c>
      <c r="I149" s="55"/>
      <c r="J149" s="41"/>
      <c r="K149" s="41"/>
      <c r="L149" s="41"/>
    </row>
    <row r="150" spans="1:12" s="3" customFormat="1" ht="21" customHeight="1" x14ac:dyDescent="0.15">
      <c r="A150" s="52"/>
      <c r="B150" s="52" t="s">
        <v>112</v>
      </c>
      <c r="C150" s="53"/>
      <c r="D150" s="74">
        <v>1</v>
      </c>
      <c r="E150" s="56">
        <v>2.93</v>
      </c>
      <c r="F150" s="56">
        <v>0.15</v>
      </c>
      <c r="G150" s="54">
        <v>0.3</v>
      </c>
      <c r="H150" s="57">
        <f t="shared" si="5"/>
        <v>0.13184999999999999</v>
      </c>
      <c r="I150" s="55"/>
      <c r="J150" s="41"/>
      <c r="K150" s="41"/>
      <c r="L150" s="41"/>
    </row>
    <row r="151" spans="1:12" s="3" customFormat="1" ht="21" customHeight="1" x14ac:dyDescent="0.15">
      <c r="A151" s="52"/>
      <c r="B151" s="52" t="s">
        <v>113</v>
      </c>
      <c r="C151" s="53"/>
      <c r="D151" s="74">
        <v>1</v>
      </c>
      <c r="E151" s="56">
        <v>4.4800000000000004</v>
      </c>
      <c r="F151" s="56">
        <v>0.25</v>
      </c>
      <c r="G151" s="54">
        <v>0.3</v>
      </c>
      <c r="H151" s="57">
        <f t="shared" si="5"/>
        <v>0.33600000000000002</v>
      </c>
      <c r="I151" s="55"/>
      <c r="J151" s="41"/>
      <c r="K151" s="41"/>
      <c r="L151" s="41"/>
    </row>
    <row r="152" spans="1:12" s="3" customFormat="1" ht="21" customHeight="1" x14ac:dyDescent="0.15">
      <c r="A152" s="52"/>
      <c r="B152" s="52" t="s">
        <v>114</v>
      </c>
      <c r="C152" s="53"/>
      <c r="D152" s="74">
        <v>4</v>
      </c>
      <c r="E152" s="56">
        <v>3.49</v>
      </c>
      <c r="F152" s="56">
        <v>0.15</v>
      </c>
      <c r="G152" s="54">
        <v>0.3</v>
      </c>
      <c r="H152" s="57">
        <f t="shared" si="5"/>
        <v>0.62819999999999998</v>
      </c>
      <c r="I152" s="55"/>
      <c r="J152" s="41"/>
      <c r="K152" s="41"/>
      <c r="L152" s="41"/>
    </row>
    <row r="153" spans="1:12" s="3" customFormat="1" ht="21" customHeight="1" x14ac:dyDescent="0.15">
      <c r="A153" s="52"/>
      <c r="B153" s="52" t="s">
        <v>115</v>
      </c>
      <c r="C153" s="53"/>
      <c r="D153" s="74">
        <v>2</v>
      </c>
      <c r="E153" s="56">
        <v>3.51</v>
      </c>
      <c r="F153" s="56">
        <v>0.15</v>
      </c>
      <c r="G153" s="54">
        <v>0.3</v>
      </c>
      <c r="H153" s="57">
        <f t="shared" si="5"/>
        <v>0.31589999999999996</v>
      </c>
      <c r="I153" s="55"/>
      <c r="J153" s="41"/>
      <c r="K153" s="41"/>
      <c r="L153" s="41"/>
    </row>
    <row r="154" spans="1:12" s="3" customFormat="1" ht="21" customHeight="1" x14ac:dyDescent="0.15">
      <c r="A154" s="52"/>
      <c r="B154" s="52" t="s">
        <v>116</v>
      </c>
      <c r="C154" s="53"/>
      <c r="D154" s="74">
        <v>1</v>
      </c>
      <c r="E154" s="56">
        <v>3.44</v>
      </c>
      <c r="F154" s="56">
        <v>0.15</v>
      </c>
      <c r="G154" s="54">
        <v>0.3</v>
      </c>
      <c r="H154" s="57">
        <f t="shared" si="5"/>
        <v>0.15479999999999999</v>
      </c>
      <c r="I154" s="55"/>
      <c r="J154" s="41"/>
      <c r="K154" s="41"/>
      <c r="L154" s="41"/>
    </row>
    <row r="155" spans="1:12" s="3" customFormat="1" ht="21" customHeight="1" x14ac:dyDescent="0.15">
      <c r="A155" s="52" t="s">
        <v>130</v>
      </c>
      <c r="B155" s="52" t="s">
        <v>252</v>
      </c>
      <c r="C155" s="53"/>
      <c r="D155" s="74">
        <v>1</v>
      </c>
      <c r="E155" s="56">
        <v>0.65</v>
      </c>
      <c r="F155" s="56">
        <v>0.15</v>
      </c>
      <c r="G155" s="54">
        <v>0.3</v>
      </c>
      <c r="H155" s="57">
        <f t="shared" si="5"/>
        <v>2.9249999999999998E-2</v>
      </c>
      <c r="I155" s="55"/>
      <c r="J155" s="41"/>
      <c r="K155" s="41"/>
      <c r="L155" s="41"/>
    </row>
    <row r="156" spans="1:12" s="3" customFormat="1" ht="21" customHeight="1" x14ac:dyDescent="0.15">
      <c r="A156" s="52" t="s">
        <v>134</v>
      </c>
      <c r="B156" s="52" t="s">
        <v>233</v>
      </c>
      <c r="C156" s="58" t="s">
        <v>39</v>
      </c>
      <c r="D156" s="74"/>
      <c r="E156" s="57"/>
      <c r="F156" s="57"/>
      <c r="G156" s="55"/>
      <c r="H156" s="57"/>
      <c r="I156" s="55">
        <f>SUM(H157:H164)</f>
        <v>22.524000000000001</v>
      </c>
      <c r="J156" s="41"/>
      <c r="K156" s="41"/>
      <c r="L156" s="41"/>
    </row>
    <row r="157" spans="1:12" s="3" customFormat="1" ht="21" customHeight="1" x14ac:dyDescent="0.15">
      <c r="A157" s="52"/>
      <c r="B157" s="52" t="s">
        <v>110</v>
      </c>
      <c r="C157" s="58"/>
      <c r="D157" s="74">
        <v>2</v>
      </c>
      <c r="E157" s="56">
        <v>2.5299999999999998</v>
      </c>
      <c r="F157" s="56"/>
      <c r="G157" s="54">
        <v>0.3</v>
      </c>
      <c r="H157" s="57">
        <f>G157*E157*D157</f>
        <v>1.5179999999999998</v>
      </c>
      <c r="I157" s="55"/>
      <c r="J157" s="41"/>
      <c r="K157" s="41"/>
      <c r="L157" s="41"/>
    </row>
    <row r="158" spans="1:12" s="3" customFormat="1" ht="21" customHeight="1" x14ac:dyDescent="0.15">
      <c r="A158" s="52"/>
      <c r="B158" s="52" t="s">
        <v>111</v>
      </c>
      <c r="C158" s="58"/>
      <c r="D158" s="74">
        <v>2</v>
      </c>
      <c r="E158" s="56">
        <v>2.5299999999999998</v>
      </c>
      <c r="F158" s="56"/>
      <c r="G158" s="54">
        <v>0.3</v>
      </c>
      <c r="H158" s="57">
        <f t="shared" ref="H158:H164" si="6">G158*E158*D158</f>
        <v>1.5179999999999998</v>
      </c>
      <c r="I158" s="55"/>
      <c r="J158" s="41"/>
      <c r="K158" s="41"/>
      <c r="L158" s="41"/>
    </row>
    <row r="159" spans="1:12" s="3" customFormat="1" ht="21" customHeight="1" x14ac:dyDescent="0.15">
      <c r="A159" s="52"/>
      <c r="B159" s="52" t="s">
        <v>112</v>
      </c>
      <c r="C159" s="58"/>
      <c r="D159" s="74">
        <v>2</v>
      </c>
      <c r="E159" s="56">
        <v>2.93</v>
      </c>
      <c r="F159" s="56"/>
      <c r="G159" s="54">
        <v>0.3</v>
      </c>
      <c r="H159" s="57">
        <f t="shared" si="6"/>
        <v>1.758</v>
      </c>
      <c r="I159" s="55"/>
      <c r="J159" s="41"/>
      <c r="K159" s="41"/>
      <c r="L159" s="41"/>
    </row>
    <row r="160" spans="1:12" s="3" customFormat="1" ht="21" customHeight="1" x14ac:dyDescent="0.15">
      <c r="A160" s="52"/>
      <c r="B160" s="52" t="s">
        <v>113</v>
      </c>
      <c r="C160" s="58"/>
      <c r="D160" s="74">
        <v>2</v>
      </c>
      <c r="E160" s="56">
        <v>4.4800000000000004</v>
      </c>
      <c r="F160" s="56"/>
      <c r="G160" s="54">
        <v>0.3</v>
      </c>
      <c r="H160" s="57">
        <f t="shared" si="6"/>
        <v>2.6880000000000002</v>
      </c>
      <c r="I160" s="55"/>
      <c r="J160" s="41"/>
      <c r="K160" s="41"/>
      <c r="L160" s="41"/>
    </row>
    <row r="161" spans="1:12" s="3" customFormat="1" ht="21" customHeight="1" x14ac:dyDescent="0.15">
      <c r="A161" s="52"/>
      <c r="B161" s="52" t="s">
        <v>114</v>
      </c>
      <c r="C161" s="58"/>
      <c r="D161" s="74">
        <v>8</v>
      </c>
      <c r="E161" s="56">
        <v>3.49</v>
      </c>
      <c r="F161" s="56"/>
      <c r="G161" s="54">
        <v>0.3</v>
      </c>
      <c r="H161" s="57">
        <f t="shared" si="6"/>
        <v>8.3759999999999994</v>
      </c>
      <c r="I161" s="55"/>
      <c r="J161" s="41"/>
      <c r="K161" s="41"/>
      <c r="L161" s="41"/>
    </row>
    <row r="162" spans="1:12" s="3" customFormat="1" ht="21" customHeight="1" x14ac:dyDescent="0.15">
      <c r="A162" s="52"/>
      <c r="B162" s="52" t="s">
        <v>115</v>
      </c>
      <c r="C162" s="58"/>
      <c r="D162" s="74">
        <v>4</v>
      </c>
      <c r="E162" s="56">
        <v>3.51</v>
      </c>
      <c r="F162" s="56"/>
      <c r="G162" s="54">
        <v>0.3</v>
      </c>
      <c r="H162" s="57">
        <f t="shared" si="6"/>
        <v>4.2119999999999997</v>
      </c>
      <c r="I162" s="55"/>
      <c r="J162" s="41"/>
      <c r="K162" s="41"/>
      <c r="L162" s="41"/>
    </row>
    <row r="163" spans="1:12" s="3" customFormat="1" ht="21" customHeight="1" x14ac:dyDescent="0.15">
      <c r="A163" s="52"/>
      <c r="B163" s="52" t="s">
        <v>116</v>
      </c>
      <c r="C163" s="58"/>
      <c r="D163" s="74">
        <v>2</v>
      </c>
      <c r="E163" s="56">
        <v>3.44</v>
      </c>
      <c r="F163" s="56"/>
      <c r="G163" s="54">
        <v>0.3</v>
      </c>
      <c r="H163" s="57">
        <f t="shared" si="6"/>
        <v>2.0640000000000001</v>
      </c>
      <c r="I163" s="55"/>
      <c r="J163" s="41"/>
      <c r="K163" s="41"/>
      <c r="L163" s="41"/>
    </row>
    <row r="164" spans="1:12" s="3" customFormat="1" ht="21" customHeight="1" x14ac:dyDescent="0.15">
      <c r="A164" s="52"/>
      <c r="B164" s="52" t="s">
        <v>252</v>
      </c>
      <c r="C164" s="58"/>
      <c r="D164" s="74">
        <v>2</v>
      </c>
      <c r="E164" s="56">
        <v>0.65</v>
      </c>
      <c r="F164" s="56"/>
      <c r="G164" s="54">
        <v>0.3</v>
      </c>
      <c r="H164" s="57">
        <f t="shared" si="6"/>
        <v>0.39</v>
      </c>
      <c r="I164" s="55"/>
      <c r="J164" s="41"/>
      <c r="K164" s="41"/>
      <c r="L164" s="41"/>
    </row>
    <row r="165" spans="1:12" s="3" customFormat="1" ht="21" customHeight="1" x14ac:dyDescent="0.15">
      <c r="A165" s="59" t="s">
        <v>135</v>
      </c>
      <c r="B165" s="59" t="s">
        <v>263</v>
      </c>
      <c r="C165" s="58" t="s">
        <v>39</v>
      </c>
      <c r="D165" s="74"/>
      <c r="E165" s="57"/>
      <c r="F165" s="57"/>
      <c r="G165" s="55"/>
      <c r="H165" s="57"/>
      <c r="I165" s="55">
        <f>(H166+H168+H169+H170+H171+H172+H174)-(H167+H173)</f>
        <v>57.29999999999999</v>
      </c>
      <c r="J165" s="41"/>
      <c r="K165" s="41"/>
      <c r="L165" s="41"/>
    </row>
    <row r="166" spans="1:12" s="3" customFormat="1" ht="21" customHeight="1" x14ac:dyDescent="0.15">
      <c r="A166" s="52"/>
      <c r="B166" s="52" t="s">
        <v>243</v>
      </c>
      <c r="C166" s="53"/>
      <c r="D166" s="74">
        <v>1</v>
      </c>
      <c r="E166" s="56">
        <v>4.9800000000000004</v>
      </c>
      <c r="F166" s="56">
        <v>6.01</v>
      </c>
      <c r="G166" s="54"/>
      <c r="H166" s="57">
        <f>F166*E166*D166</f>
        <v>29.9298</v>
      </c>
      <c r="I166" s="55"/>
      <c r="J166" s="41"/>
      <c r="K166" s="41"/>
      <c r="L166" s="41"/>
    </row>
    <row r="167" spans="1:12" s="3" customFormat="1" ht="21" customHeight="1" x14ac:dyDescent="0.15">
      <c r="A167" s="52"/>
      <c r="B167" s="52" t="s">
        <v>247</v>
      </c>
      <c r="C167" s="53"/>
      <c r="D167" s="74">
        <v>2</v>
      </c>
      <c r="E167" s="56">
        <v>0.25</v>
      </c>
      <c r="F167" s="56">
        <v>0.25</v>
      </c>
      <c r="G167" s="54"/>
      <c r="H167" s="57">
        <f t="shared" ref="H167:H174" si="7">F167*E167*D167</f>
        <v>0.125</v>
      </c>
      <c r="I167" s="55"/>
      <c r="J167" s="41"/>
      <c r="K167" s="41"/>
      <c r="L167" s="41"/>
    </row>
    <row r="168" spans="1:12" s="3" customFormat="1" ht="21" customHeight="1" x14ac:dyDescent="0.15">
      <c r="A168" s="52"/>
      <c r="B168" s="52" t="s">
        <v>244</v>
      </c>
      <c r="C168" s="53"/>
      <c r="D168" s="74">
        <v>1</v>
      </c>
      <c r="E168" s="56">
        <v>1.2</v>
      </c>
      <c r="F168" s="56">
        <v>2.78</v>
      </c>
      <c r="G168" s="54"/>
      <c r="H168" s="57">
        <f t="shared" si="7"/>
        <v>3.3359999999999999</v>
      </c>
      <c r="I168" s="55"/>
      <c r="J168" s="41"/>
      <c r="K168" s="41"/>
      <c r="L168" s="41"/>
    </row>
    <row r="169" spans="1:12" s="3" customFormat="1" ht="21" customHeight="1" x14ac:dyDescent="0.15">
      <c r="A169" s="52"/>
      <c r="B169" s="52"/>
      <c r="C169" s="53"/>
      <c r="D169" s="74">
        <v>1</v>
      </c>
      <c r="E169" s="56">
        <v>0.15</v>
      </c>
      <c r="F169" s="56">
        <v>0.7</v>
      </c>
      <c r="G169" s="54"/>
      <c r="H169" s="57">
        <f t="shared" si="7"/>
        <v>0.105</v>
      </c>
      <c r="I169" s="55"/>
      <c r="J169" s="41"/>
      <c r="K169" s="41"/>
      <c r="L169" s="41"/>
    </row>
    <row r="170" spans="1:12" s="3" customFormat="1" ht="21" customHeight="1" x14ac:dyDescent="0.15">
      <c r="A170" s="52"/>
      <c r="B170" s="52" t="s">
        <v>245</v>
      </c>
      <c r="C170" s="53"/>
      <c r="D170" s="74">
        <v>1</v>
      </c>
      <c r="E170" s="56">
        <v>2.78</v>
      </c>
      <c r="F170" s="56">
        <v>3.49</v>
      </c>
      <c r="G170" s="54"/>
      <c r="H170" s="57">
        <f t="shared" si="7"/>
        <v>9.7021999999999995</v>
      </c>
      <c r="I170" s="55"/>
      <c r="J170" s="41"/>
      <c r="K170" s="41"/>
      <c r="L170" s="41"/>
    </row>
    <row r="171" spans="1:12" s="3" customFormat="1" ht="21" customHeight="1" x14ac:dyDescent="0.15">
      <c r="A171" s="52"/>
      <c r="B171" s="52"/>
      <c r="C171" s="53"/>
      <c r="D171" s="74">
        <v>1</v>
      </c>
      <c r="E171" s="56">
        <v>0.15</v>
      </c>
      <c r="F171" s="56">
        <v>0.9</v>
      </c>
      <c r="G171" s="54"/>
      <c r="H171" s="57">
        <f t="shared" si="7"/>
        <v>0.13500000000000001</v>
      </c>
      <c r="I171" s="55"/>
      <c r="J171" s="41"/>
      <c r="K171" s="41"/>
      <c r="L171" s="41"/>
    </row>
    <row r="172" spans="1:12" s="3" customFormat="1" ht="21" customHeight="1" x14ac:dyDescent="0.15">
      <c r="A172" s="52"/>
      <c r="B172" s="52" t="s">
        <v>246</v>
      </c>
      <c r="C172" s="53"/>
      <c r="D172" s="74">
        <v>1</v>
      </c>
      <c r="E172" s="56">
        <v>2.0499999999999998</v>
      </c>
      <c r="F172" s="56">
        <v>5.24</v>
      </c>
      <c r="G172" s="54"/>
      <c r="H172" s="57">
        <f t="shared" si="7"/>
        <v>10.741999999999999</v>
      </c>
      <c r="I172" s="55"/>
      <c r="J172" s="41"/>
      <c r="K172" s="41"/>
      <c r="L172" s="41"/>
    </row>
    <row r="173" spans="1:12" s="3" customFormat="1" ht="21" customHeight="1" x14ac:dyDescent="0.15">
      <c r="A173" s="52"/>
      <c r="B173" s="52" t="s">
        <v>247</v>
      </c>
      <c r="C173" s="53"/>
      <c r="D173" s="74">
        <v>2</v>
      </c>
      <c r="E173" s="56">
        <v>0.25</v>
      </c>
      <c r="F173" s="56">
        <v>0.25</v>
      </c>
      <c r="G173" s="54"/>
      <c r="H173" s="57">
        <f t="shared" si="7"/>
        <v>0.125</v>
      </c>
      <c r="I173" s="55"/>
      <c r="J173" s="41"/>
      <c r="K173" s="41"/>
      <c r="L173" s="41"/>
    </row>
    <row r="174" spans="1:12" s="3" customFormat="1" ht="21" customHeight="1" x14ac:dyDescent="0.15">
      <c r="A174" s="52"/>
      <c r="B174" s="52" t="s">
        <v>211</v>
      </c>
      <c r="C174" s="53"/>
      <c r="D174" s="74">
        <v>1</v>
      </c>
      <c r="E174" s="56">
        <v>1.2</v>
      </c>
      <c r="F174" s="56">
        <v>3</v>
      </c>
      <c r="G174" s="54"/>
      <c r="H174" s="57">
        <f t="shared" si="7"/>
        <v>3.5999999999999996</v>
      </c>
      <c r="I174" s="55"/>
      <c r="J174" s="41"/>
      <c r="K174" s="41"/>
      <c r="L174" s="41"/>
    </row>
    <row r="175" spans="1:12" s="3" customFormat="1" ht="21" customHeight="1" x14ac:dyDescent="0.15">
      <c r="A175" s="71" t="s">
        <v>136</v>
      </c>
      <c r="B175" s="59" t="s">
        <v>137</v>
      </c>
      <c r="C175" s="53"/>
      <c r="D175" s="74"/>
      <c r="E175" s="56"/>
      <c r="F175" s="56"/>
      <c r="G175" s="54"/>
      <c r="H175" s="57"/>
      <c r="I175" s="55"/>
      <c r="J175" s="41"/>
      <c r="K175" s="41"/>
      <c r="L175" s="41"/>
    </row>
    <row r="176" spans="1:12" s="3" customFormat="1" ht="21" customHeight="1" x14ac:dyDescent="0.15">
      <c r="A176" s="52" t="s">
        <v>138</v>
      </c>
      <c r="B176" s="52" t="s">
        <v>9</v>
      </c>
      <c r="C176" s="58"/>
      <c r="D176" s="74"/>
      <c r="E176" s="57"/>
      <c r="F176" s="57"/>
      <c r="G176" s="55"/>
      <c r="H176" s="57"/>
      <c r="I176" s="55"/>
      <c r="J176" s="41"/>
      <c r="K176" s="41"/>
      <c r="L176" s="41"/>
    </row>
    <row r="177" spans="1:12" s="3" customFormat="1" ht="21" customHeight="1" x14ac:dyDescent="0.15">
      <c r="A177" s="52" t="s">
        <v>139</v>
      </c>
      <c r="B177" s="52" t="s">
        <v>266</v>
      </c>
      <c r="C177" s="53" t="s">
        <v>0</v>
      </c>
      <c r="D177" s="74"/>
      <c r="E177" s="56"/>
      <c r="F177" s="56"/>
      <c r="G177" s="54"/>
      <c r="H177" s="57"/>
      <c r="I177" s="55">
        <f>SUM(H178:H179)</f>
        <v>9.3120000000000012</v>
      </c>
      <c r="J177" s="41"/>
      <c r="K177" s="41"/>
      <c r="L177" s="41"/>
    </row>
    <row r="178" spans="1:12" s="3" customFormat="1" ht="21" customHeight="1" x14ac:dyDescent="0.15">
      <c r="A178" s="52"/>
      <c r="B178" s="52" t="s">
        <v>122</v>
      </c>
      <c r="C178" s="53"/>
      <c r="D178" s="74">
        <v>4</v>
      </c>
      <c r="E178" s="56">
        <v>1.5</v>
      </c>
      <c r="F178" s="56">
        <v>1.2</v>
      </c>
      <c r="G178" s="54">
        <v>0.6</v>
      </c>
      <c r="H178" s="57">
        <f>G178*F178*E178*D178</f>
        <v>4.32</v>
      </c>
      <c r="I178" s="55"/>
      <c r="J178" s="41"/>
      <c r="K178" s="41"/>
      <c r="L178" s="41"/>
    </row>
    <row r="179" spans="1:12" s="3" customFormat="1" ht="21" customHeight="1" x14ac:dyDescent="0.15">
      <c r="A179" s="52"/>
      <c r="B179" s="52" t="s">
        <v>123</v>
      </c>
      <c r="C179" s="53"/>
      <c r="D179" s="74">
        <v>4</v>
      </c>
      <c r="E179" s="56">
        <v>1.6</v>
      </c>
      <c r="F179" s="56">
        <v>1.3</v>
      </c>
      <c r="G179" s="54">
        <v>0.6</v>
      </c>
      <c r="H179" s="57">
        <f>G179*F179*E179*D179</f>
        <v>4.9920000000000009</v>
      </c>
      <c r="I179" s="55"/>
      <c r="J179" s="41"/>
      <c r="K179" s="41"/>
      <c r="L179" s="41"/>
    </row>
    <row r="180" spans="1:12" s="3" customFormat="1" ht="21" customHeight="1" x14ac:dyDescent="0.15">
      <c r="A180" s="52" t="s">
        <v>140</v>
      </c>
      <c r="B180" s="52" t="s">
        <v>268</v>
      </c>
      <c r="C180" s="53" t="s">
        <v>12</v>
      </c>
      <c r="D180" s="157" t="s">
        <v>145</v>
      </c>
      <c r="E180" s="158"/>
      <c r="F180" s="158"/>
      <c r="G180" s="158"/>
      <c r="H180" s="159"/>
      <c r="I180" s="55">
        <f>ACERO!H21</f>
        <v>152.4796</v>
      </c>
      <c r="J180" s="41"/>
      <c r="K180" s="41"/>
      <c r="L180" s="41"/>
    </row>
    <row r="181" spans="1:12" s="3" customFormat="1" ht="21" customHeight="1" x14ac:dyDescent="0.15">
      <c r="A181" s="59" t="s">
        <v>141</v>
      </c>
      <c r="B181" s="59" t="s">
        <v>10</v>
      </c>
      <c r="C181" s="58"/>
      <c r="D181" s="74"/>
      <c r="E181" s="57"/>
      <c r="F181" s="57"/>
      <c r="G181" s="55"/>
      <c r="H181" s="57"/>
      <c r="I181" s="55"/>
      <c r="J181" s="41"/>
      <c r="K181" s="41"/>
      <c r="L181" s="41"/>
    </row>
    <row r="182" spans="1:12" s="3" customFormat="1" ht="21" customHeight="1" x14ac:dyDescent="0.15">
      <c r="A182" s="52" t="s">
        <v>142</v>
      </c>
      <c r="B182" s="52" t="s">
        <v>267</v>
      </c>
      <c r="C182" s="53" t="s">
        <v>0</v>
      </c>
      <c r="D182" s="74"/>
      <c r="E182" s="56"/>
      <c r="F182" s="56"/>
      <c r="G182" s="54"/>
      <c r="H182" s="57"/>
      <c r="I182" s="55">
        <f>SUM(H183:H184)</f>
        <v>3.04</v>
      </c>
      <c r="J182" s="41"/>
      <c r="K182" s="41"/>
      <c r="L182" s="41"/>
    </row>
    <row r="183" spans="1:12" s="3" customFormat="1" ht="21" customHeight="1" x14ac:dyDescent="0.15">
      <c r="A183" s="52"/>
      <c r="B183" s="52" t="s">
        <v>143</v>
      </c>
      <c r="C183" s="53"/>
      <c r="D183" s="74">
        <v>4</v>
      </c>
      <c r="E183" s="56">
        <v>0.25</v>
      </c>
      <c r="F183" s="56">
        <v>0.4</v>
      </c>
      <c r="G183" s="54">
        <f>2.75+0.9+0.15</f>
        <v>3.8</v>
      </c>
      <c r="H183" s="57">
        <f>G183*F183*E183*D183</f>
        <v>1.52</v>
      </c>
      <c r="I183" s="55"/>
      <c r="J183" s="41"/>
      <c r="K183" s="41"/>
      <c r="L183" s="41"/>
    </row>
    <row r="184" spans="1:12" s="3" customFormat="1" ht="21" customHeight="1" x14ac:dyDescent="0.15">
      <c r="A184" s="52"/>
      <c r="B184" s="52" t="s">
        <v>144</v>
      </c>
      <c r="C184" s="53"/>
      <c r="D184" s="74">
        <v>4</v>
      </c>
      <c r="E184" s="56">
        <v>0.25</v>
      </c>
      <c r="F184" s="56">
        <v>0.4</v>
      </c>
      <c r="G184" s="54">
        <v>3.8</v>
      </c>
      <c r="H184" s="57">
        <f>G184*F184*E184*D184</f>
        <v>1.52</v>
      </c>
      <c r="I184" s="55"/>
      <c r="J184" s="41"/>
      <c r="K184" s="41"/>
      <c r="L184" s="41"/>
    </row>
    <row r="185" spans="1:12" s="3" customFormat="1" ht="21" customHeight="1" x14ac:dyDescent="0.15">
      <c r="A185" s="52" t="s">
        <v>156</v>
      </c>
      <c r="B185" s="52" t="s">
        <v>227</v>
      </c>
      <c r="C185" s="58" t="s">
        <v>39</v>
      </c>
      <c r="D185" s="74"/>
      <c r="E185" s="57"/>
      <c r="F185" s="57"/>
      <c r="G185" s="55"/>
      <c r="H185" s="57"/>
      <c r="I185" s="55">
        <f>SUM(H186:H189)</f>
        <v>39.519999999999996</v>
      </c>
      <c r="J185" s="41"/>
      <c r="K185" s="41"/>
      <c r="L185" s="41"/>
    </row>
    <row r="186" spans="1:12" s="3" customFormat="1" ht="21" customHeight="1" x14ac:dyDescent="0.15">
      <c r="A186" s="52"/>
      <c r="B186" s="52" t="s">
        <v>143</v>
      </c>
      <c r="C186" s="53"/>
      <c r="D186" s="74">
        <v>8</v>
      </c>
      <c r="E186" s="56"/>
      <c r="F186" s="56">
        <v>0.25</v>
      </c>
      <c r="G186" s="54">
        <f>2.75+0.9+0.15</f>
        <v>3.8</v>
      </c>
      <c r="H186" s="57">
        <f>G186*F186*D186</f>
        <v>7.6</v>
      </c>
      <c r="I186" s="55"/>
      <c r="J186" s="41"/>
      <c r="K186" s="41"/>
      <c r="L186" s="41"/>
    </row>
    <row r="187" spans="1:12" s="3" customFormat="1" ht="21" customHeight="1" x14ac:dyDescent="0.15">
      <c r="A187" s="52"/>
      <c r="B187" s="52"/>
      <c r="C187" s="53"/>
      <c r="D187" s="74">
        <v>8</v>
      </c>
      <c r="E187" s="56"/>
      <c r="F187" s="56">
        <v>0.4</v>
      </c>
      <c r="G187" s="54">
        <v>3.8</v>
      </c>
      <c r="H187" s="57">
        <f>G187*F187*D187</f>
        <v>12.16</v>
      </c>
      <c r="I187" s="55"/>
      <c r="J187" s="41"/>
      <c r="K187" s="41"/>
      <c r="L187" s="41"/>
    </row>
    <row r="188" spans="1:12" s="3" customFormat="1" ht="21" customHeight="1" x14ac:dyDescent="0.15">
      <c r="A188" s="52"/>
      <c r="B188" s="52" t="s">
        <v>144</v>
      </c>
      <c r="C188" s="53"/>
      <c r="D188" s="74">
        <v>8</v>
      </c>
      <c r="E188" s="56"/>
      <c r="F188" s="56">
        <v>0.25</v>
      </c>
      <c r="G188" s="54">
        <f>2.75+0.9+0.15</f>
        <v>3.8</v>
      </c>
      <c r="H188" s="57">
        <f>G188*F188*D188</f>
        <v>7.6</v>
      </c>
      <c r="I188" s="55"/>
      <c r="J188" s="41"/>
      <c r="K188" s="41"/>
      <c r="L188" s="41"/>
    </row>
    <row r="189" spans="1:12" s="3" customFormat="1" ht="21" customHeight="1" x14ac:dyDescent="0.15">
      <c r="A189" s="52"/>
      <c r="B189" s="52"/>
      <c r="C189" s="53"/>
      <c r="D189" s="74">
        <v>8</v>
      </c>
      <c r="E189" s="56"/>
      <c r="F189" s="56">
        <v>0.4</v>
      </c>
      <c r="G189" s="54">
        <v>3.8</v>
      </c>
      <c r="H189" s="57">
        <f>G189*F189*D189</f>
        <v>12.16</v>
      </c>
      <c r="I189" s="55"/>
      <c r="J189" s="41"/>
      <c r="K189" s="41"/>
      <c r="L189" s="41"/>
    </row>
    <row r="190" spans="1:12" s="3" customFormat="1" ht="21" customHeight="1" x14ac:dyDescent="0.15">
      <c r="A190" s="52" t="s">
        <v>154</v>
      </c>
      <c r="B190" s="52" t="s">
        <v>269</v>
      </c>
      <c r="C190" s="53" t="s">
        <v>12</v>
      </c>
      <c r="D190" s="157" t="s">
        <v>145</v>
      </c>
      <c r="E190" s="158"/>
      <c r="F190" s="158"/>
      <c r="G190" s="158"/>
      <c r="H190" s="159"/>
      <c r="I190" s="55">
        <f>ACERO!H34</f>
        <v>467.55808000000002</v>
      </c>
      <c r="J190" s="41"/>
      <c r="K190" s="41"/>
      <c r="L190" s="41"/>
    </row>
    <row r="191" spans="1:12" s="3" customFormat="1" ht="21" customHeight="1" x14ac:dyDescent="0.15">
      <c r="A191" s="59" t="s">
        <v>146</v>
      </c>
      <c r="B191" s="59" t="s">
        <v>11</v>
      </c>
      <c r="C191" s="58"/>
      <c r="D191" s="74"/>
      <c r="E191" s="57"/>
      <c r="F191" s="57"/>
      <c r="G191" s="55"/>
      <c r="H191" s="57"/>
      <c r="I191" s="55"/>
      <c r="J191" s="41"/>
      <c r="K191" s="41"/>
      <c r="L191" s="41"/>
    </row>
    <row r="192" spans="1:12" s="3" customFormat="1" ht="21" customHeight="1" x14ac:dyDescent="0.15">
      <c r="A192" s="59"/>
      <c r="B192" s="59" t="s">
        <v>278</v>
      </c>
      <c r="C192" s="58"/>
      <c r="D192" s="74"/>
      <c r="E192" s="57"/>
      <c r="F192" s="57"/>
      <c r="G192" s="55"/>
      <c r="H192" s="57"/>
      <c r="I192" s="55"/>
      <c r="J192" s="41"/>
      <c r="K192" s="41"/>
      <c r="L192" s="41"/>
    </row>
    <row r="193" spans="1:12" s="3" customFormat="1" ht="21" customHeight="1" x14ac:dyDescent="0.15">
      <c r="A193" s="52" t="s">
        <v>147</v>
      </c>
      <c r="B193" s="52" t="s">
        <v>287</v>
      </c>
      <c r="C193" s="53" t="s">
        <v>0</v>
      </c>
      <c r="D193" s="74"/>
      <c r="E193" s="56"/>
      <c r="F193" s="56"/>
      <c r="G193" s="54"/>
      <c r="H193" s="57"/>
      <c r="I193" s="55">
        <f>SUM(H194:H195)</f>
        <v>2.3520000000000003</v>
      </c>
      <c r="J193" s="41"/>
      <c r="K193" s="41"/>
      <c r="L193" s="41"/>
    </row>
    <row r="194" spans="1:12" s="3" customFormat="1" ht="21" customHeight="1" x14ac:dyDescent="0.15">
      <c r="A194" s="52"/>
      <c r="B194" s="52" t="s">
        <v>275</v>
      </c>
      <c r="C194" s="53"/>
      <c r="D194" s="74">
        <v>4</v>
      </c>
      <c r="E194" s="56">
        <v>5.28</v>
      </c>
      <c r="F194" s="56">
        <v>0.25</v>
      </c>
      <c r="G194" s="54">
        <v>0.4</v>
      </c>
      <c r="H194" s="57">
        <f>G194*F194*E194*D194</f>
        <v>2.1120000000000001</v>
      </c>
      <c r="I194" s="55"/>
      <c r="J194" s="41"/>
      <c r="K194" s="41"/>
      <c r="L194" s="41"/>
    </row>
    <row r="195" spans="1:12" s="3" customFormat="1" ht="21" customHeight="1" x14ac:dyDescent="0.15">
      <c r="A195" s="52"/>
      <c r="B195" s="52"/>
      <c r="C195" s="53"/>
      <c r="D195" s="74">
        <v>4</v>
      </c>
      <c r="E195" s="56">
        <v>1.2</v>
      </c>
      <c r="F195" s="56">
        <v>0.25</v>
      </c>
      <c r="G195" s="54">
        <v>0.2</v>
      </c>
      <c r="H195" s="57">
        <f>G195*F195*E195*D195</f>
        <v>0.24</v>
      </c>
      <c r="I195" s="55"/>
      <c r="J195" s="41"/>
      <c r="K195" s="41"/>
      <c r="L195" s="41"/>
    </row>
    <row r="196" spans="1:12" s="3" customFormat="1" ht="21" customHeight="1" x14ac:dyDescent="0.15">
      <c r="A196" s="52" t="s">
        <v>157</v>
      </c>
      <c r="B196" s="52" t="s">
        <v>288</v>
      </c>
      <c r="C196" s="58" t="s">
        <v>39</v>
      </c>
      <c r="D196" s="74"/>
      <c r="E196" s="57"/>
      <c r="F196" s="57"/>
      <c r="G196" s="55"/>
      <c r="H196" s="57"/>
      <c r="I196" s="55">
        <f>SUM(H197:H203)</f>
        <v>16.560000000000002</v>
      </c>
      <c r="J196" s="41"/>
      <c r="K196" s="41"/>
      <c r="L196" s="41"/>
    </row>
    <row r="197" spans="1:12" s="3" customFormat="1" ht="21" customHeight="1" x14ac:dyDescent="0.15">
      <c r="A197" s="52"/>
      <c r="B197" s="52" t="s">
        <v>276</v>
      </c>
      <c r="C197" s="53"/>
      <c r="D197" s="74">
        <v>2</v>
      </c>
      <c r="E197" s="56">
        <v>5.28</v>
      </c>
      <c r="F197" s="54">
        <v>0.4</v>
      </c>
      <c r="G197" s="54"/>
      <c r="H197" s="57">
        <f t="shared" ref="H197:H203" si="8">F197*E197*D197</f>
        <v>4.2240000000000002</v>
      </c>
      <c r="I197" s="55"/>
      <c r="J197" s="41"/>
      <c r="K197" s="41"/>
      <c r="L197" s="41"/>
    </row>
    <row r="198" spans="1:12" s="3" customFormat="1" ht="21" customHeight="1" x14ac:dyDescent="0.15">
      <c r="A198" s="52"/>
      <c r="B198" s="74"/>
      <c r="C198" s="53"/>
      <c r="D198" s="74">
        <v>2</v>
      </c>
      <c r="E198" s="56">
        <v>1.2</v>
      </c>
      <c r="F198" s="54">
        <v>0.2</v>
      </c>
      <c r="G198" s="54"/>
      <c r="H198" s="57">
        <f t="shared" si="8"/>
        <v>0.48</v>
      </c>
      <c r="I198" s="55"/>
      <c r="J198" s="41"/>
      <c r="K198" s="41"/>
      <c r="L198" s="41"/>
    </row>
    <row r="199" spans="1:12" s="3" customFormat="1" ht="21" customHeight="1" x14ac:dyDescent="0.15">
      <c r="A199" s="52"/>
      <c r="B199" s="74"/>
      <c r="C199" s="53"/>
      <c r="D199" s="74">
        <v>2</v>
      </c>
      <c r="E199" s="56">
        <v>5.28</v>
      </c>
      <c r="F199" s="54">
        <v>0.2</v>
      </c>
      <c r="G199" s="54"/>
      <c r="H199" s="57">
        <f t="shared" si="8"/>
        <v>2.1120000000000001</v>
      </c>
      <c r="I199" s="55"/>
      <c r="J199" s="41"/>
      <c r="K199" s="41"/>
      <c r="L199" s="41"/>
    </row>
    <row r="200" spans="1:12" s="3" customFormat="1" ht="21" customHeight="1" x14ac:dyDescent="0.15">
      <c r="A200" s="52"/>
      <c r="B200" s="74"/>
      <c r="C200" s="53"/>
      <c r="D200" s="74">
        <v>2</v>
      </c>
      <c r="E200" s="56">
        <v>5.68</v>
      </c>
      <c r="F200" s="54">
        <v>0.25</v>
      </c>
      <c r="G200" s="54"/>
      <c r="H200" s="57">
        <f t="shared" si="8"/>
        <v>2.84</v>
      </c>
      <c r="I200" s="55"/>
      <c r="J200" s="41"/>
      <c r="K200" s="41"/>
      <c r="L200" s="41"/>
    </row>
    <row r="201" spans="1:12" s="3" customFormat="1" ht="21" customHeight="1" x14ac:dyDescent="0.15">
      <c r="A201" s="52"/>
      <c r="B201" s="52" t="s">
        <v>277</v>
      </c>
      <c r="C201" s="53"/>
      <c r="D201" s="74">
        <v>2</v>
      </c>
      <c r="E201" s="56">
        <v>5.68</v>
      </c>
      <c r="F201" s="54">
        <v>0.25</v>
      </c>
      <c r="G201" s="54"/>
      <c r="H201" s="57">
        <f t="shared" si="8"/>
        <v>2.84</v>
      </c>
      <c r="I201" s="55"/>
      <c r="J201" s="41"/>
      <c r="K201" s="41"/>
      <c r="L201" s="41"/>
    </row>
    <row r="202" spans="1:12" s="3" customFormat="1" ht="21" customHeight="1" x14ac:dyDescent="0.15">
      <c r="A202" s="52"/>
      <c r="B202" s="52"/>
      <c r="C202" s="53"/>
      <c r="D202" s="74">
        <v>2</v>
      </c>
      <c r="E202" s="56">
        <v>1.2</v>
      </c>
      <c r="F202" s="54">
        <v>0.2</v>
      </c>
      <c r="G202" s="54"/>
      <c r="H202" s="57">
        <f t="shared" si="8"/>
        <v>0.48</v>
      </c>
      <c r="I202" s="55"/>
      <c r="J202" s="41"/>
      <c r="K202" s="41"/>
      <c r="L202" s="41"/>
    </row>
    <row r="203" spans="1:12" s="3" customFormat="1" ht="21" customHeight="1" x14ac:dyDescent="0.15">
      <c r="A203" s="52"/>
      <c r="B203" s="52"/>
      <c r="C203" s="53"/>
      <c r="D203" s="74">
        <v>4</v>
      </c>
      <c r="E203" s="56">
        <v>4.4800000000000004</v>
      </c>
      <c r="F203" s="54">
        <v>0.2</v>
      </c>
      <c r="G203" s="54"/>
      <c r="H203" s="57">
        <f t="shared" si="8"/>
        <v>3.5840000000000005</v>
      </c>
      <c r="I203" s="55"/>
      <c r="J203" s="41"/>
      <c r="K203" s="41"/>
      <c r="L203" s="41"/>
    </row>
    <row r="204" spans="1:12" s="3" customFormat="1" ht="21" customHeight="1" x14ac:dyDescent="0.15">
      <c r="A204" s="52" t="s">
        <v>155</v>
      </c>
      <c r="B204" s="52" t="s">
        <v>279</v>
      </c>
      <c r="C204" s="53" t="s">
        <v>12</v>
      </c>
      <c r="D204" s="157" t="s">
        <v>145</v>
      </c>
      <c r="E204" s="158"/>
      <c r="F204" s="158"/>
      <c r="G204" s="158"/>
      <c r="H204" s="159"/>
      <c r="I204" s="55">
        <f>ACERO!H49</f>
        <v>341.05856000000006</v>
      </c>
      <c r="J204" s="41"/>
      <c r="K204" s="41"/>
      <c r="L204" s="41"/>
    </row>
    <row r="205" spans="1:12" s="3" customFormat="1" ht="21" customHeight="1" x14ac:dyDescent="0.15">
      <c r="A205" s="59"/>
      <c r="B205" s="59" t="s">
        <v>285</v>
      </c>
      <c r="C205" s="58"/>
      <c r="D205" s="74"/>
      <c r="E205" s="57"/>
      <c r="F205" s="57"/>
      <c r="G205" s="55"/>
      <c r="H205" s="57"/>
      <c r="I205" s="55"/>
      <c r="J205" s="41"/>
      <c r="K205" s="41"/>
      <c r="L205" s="41"/>
    </row>
    <row r="206" spans="1:12" s="3" customFormat="1" ht="21" customHeight="1" x14ac:dyDescent="0.15">
      <c r="A206" s="52" t="s">
        <v>147</v>
      </c>
      <c r="B206" s="52" t="s">
        <v>286</v>
      </c>
      <c r="C206" s="53" t="s">
        <v>0</v>
      </c>
      <c r="D206" s="74"/>
      <c r="E206" s="56"/>
      <c r="F206" s="56"/>
      <c r="G206" s="54"/>
      <c r="H206" s="57"/>
      <c r="I206" s="55">
        <f>SUM(H207:H208)</f>
        <v>1.08</v>
      </c>
      <c r="J206" s="41"/>
      <c r="K206" s="41"/>
      <c r="L206" s="41"/>
    </row>
    <row r="207" spans="1:12" s="3" customFormat="1" ht="21" customHeight="1" x14ac:dyDescent="0.15">
      <c r="A207" s="52"/>
      <c r="B207" s="52" t="s">
        <v>283</v>
      </c>
      <c r="C207" s="53"/>
      <c r="D207" s="74">
        <v>1</v>
      </c>
      <c r="E207" s="56">
        <v>11.1</v>
      </c>
      <c r="F207" s="56">
        <v>0.25</v>
      </c>
      <c r="G207" s="54">
        <v>0.2</v>
      </c>
      <c r="H207" s="57">
        <f>G207*F207*E207*D207</f>
        <v>0.55500000000000005</v>
      </c>
      <c r="I207" s="55"/>
      <c r="J207" s="41"/>
      <c r="K207" s="41"/>
      <c r="L207" s="41"/>
    </row>
    <row r="208" spans="1:12" s="3" customFormat="1" ht="21" customHeight="1" x14ac:dyDescent="0.15">
      <c r="A208" s="52"/>
      <c r="B208" s="52" t="s">
        <v>284</v>
      </c>
      <c r="C208" s="53"/>
      <c r="D208" s="74">
        <v>1</v>
      </c>
      <c r="E208" s="56">
        <v>10.5</v>
      </c>
      <c r="F208" s="56">
        <v>0.25</v>
      </c>
      <c r="G208" s="54">
        <v>0.2</v>
      </c>
      <c r="H208" s="57">
        <f>G208*F208*E208*D208</f>
        <v>0.52500000000000002</v>
      </c>
      <c r="I208" s="55"/>
      <c r="J208" s="41"/>
      <c r="K208" s="41"/>
      <c r="L208" s="41"/>
    </row>
    <row r="209" spans="1:12" s="3" customFormat="1" ht="21" customHeight="1" x14ac:dyDescent="0.15">
      <c r="A209" s="52" t="s">
        <v>157</v>
      </c>
      <c r="B209" s="52" t="s">
        <v>282</v>
      </c>
      <c r="C209" s="58" t="s">
        <v>39</v>
      </c>
      <c r="D209" s="74"/>
      <c r="E209" s="57"/>
      <c r="F209" s="57"/>
      <c r="G209" s="55"/>
      <c r="H209" s="57"/>
      <c r="I209" s="55">
        <f>SUM(H210:H213)</f>
        <v>8.402000000000001</v>
      </c>
      <c r="J209" s="41"/>
      <c r="K209" s="41"/>
      <c r="L209" s="41"/>
    </row>
    <row r="210" spans="1:12" s="3" customFormat="1" ht="21" customHeight="1" x14ac:dyDescent="0.15">
      <c r="A210" s="52"/>
      <c r="B210" s="52" t="s">
        <v>283</v>
      </c>
      <c r="C210" s="53"/>
      <c r="D210" s="74">
        <v>1</v>
      </c>
      <c r="E210" s="56">
        <v>3.51</v>
      </c>
      <c r="F210" s="56">
        <v>0.2</v>
      </c>
      <c r="G210" s="54"/>
      <c r="H210" s="57">
        <f>F210*E210*D210</f>
        <v>0.70199999999999996</v>
      </c>
      <c r="I210" s="55"/>
      <c r="J210" s="41"/>
      <c r="K210" s="41"/>
      <c r="L210" s="41"/>
    </row>
    <row r="211" spans="1:12" s="3" customFormat="1" ht="21" customHeight="1" x14ac:dyDescent="0.15">
      <c r="A211" s="52"/>
      <c r="C211" s="53"/>
      <c r="D211" s="74">
        <v>1</v>
      </c>
      <c r="E211" s="56">
        <v>11.1</v>
      </c>
      <c r="F211" s="56">
        <v>0.25</v>
      </c>
      <c r="G211" s="54"/>
      <c r="H211" s="57">
        <f>F211*E211*D211</f>
        <v>2.7749999999999999</v>
      </c>
      <c r="I211" s="55"/>
      <c r="J211" s="41"/>
      <c r="K211" s="41"/>
      <c r="L211" s="41"/>
    </row>
    <row r="212" spans="1:12" s="3" customFormat="1" ht="21" customHeight="1" x14ac:dyDescent="0.15">
      <c r="A212" s="52"/>
      <c r="B212" s="52" t="s">
        <v>284</v>
      </c>
      <c r="C212" s="53"/>
      <c r="D212" s="74">
        <v>1</v>
      </c>
      <c r="E212" s="56">
        <v>11.5</v>
      </c>
      <c r="F212" s="56">
        <v>0.2</v>
      </c>
      <c r="G212" s="54"/>
      <c r="H212" s="57">
        <f>F212*E212*D212</f>
        <v>2.3000000000000003</v>
      </c>
      <c r="I212" s="55"/>
      <c r="J212" s="41"/>
      <c r="K212" s="41"/>
      <c r="L212" s="41"/>
    </row>
    <row r="213" spans="1:12" s="3" customFormat="1" ht="21" customHeight="1" x14ac:dyDescent="0.15">
      <c r="A213" s="52"/>
      <c r="B213" s="52"/>
      <c r="C213" s="53"/>
      <c r="D213" s="74">
        <v>1</v>
      </c>
      <c r="E213" s="56">
        <v>10.5</v>
      </c>
      <c r="F213" s="56">
        <v>0.25</v>
      </c>
      <c r="G213" s="54"/>
      <c r="H213" s="57">
        <f>F213*E213*D213</f>
        <v>2.625</v>
      </c>
      <c r="I213" s="55"/>
      <c r="J213" s="41"/>
      <c r="K213" s="41"/>
      <c r="L213" s="41"/>
    </row>
    <row r="214" spans="1:12" s="3" customFormat="1" ht="21" customHeight="1" x14ac:dyDescent="0.15">
      <c r="A214" s="52" t="s">
        <v>155</v>
      </c>
      <c r="B214" s="52" t="s">
        <v>281</v>
      </c>
      <c r="C214" s="53" t="s">
        <v>12</v>
      </c>
      <c r="D214" s="157" t="s">
        <v>145</v>
      </c>
      <c r="E214" s="158"/>
      <c r="F214" s="158"/>
      <c r="G214" s="158"/>
      <c r="H214" s="159"/>
      <c r="I214" s="55">
        <f>ACERO!H68</f>
        <v>262.62236000000007</v>
      </c>
      <c r="J214" s="41"/>
      <c r="K214" s="41"/>
      <c r="L214" s="41"/>
    </row>
    <row r="215" spans="1:12" s="3" customFormat="1" ht="21" customHeight="1" x14ac:dyDescent="0.15">
      <c r="A215" s="59" t="s">
        <v>158</v>
      </c>
      <c r="B215" s="59" t="s">
        <v>159</v>
      </c>
      <c r="C215" s="58"/>
      <c r="D215" s="74"/>
      <c r="E215" s="57"/>
      <c r="F215" s="57"/>
      <c r="G215" s="55"/>
      <c r="H215" s="57"/>
      <c r="I215" s="55"/>
      <c r="J215" s="41"/>
      <c r="K215" s="41"/>
      <c r="L215" s="41"/>
    </row>
    <row r="216" spans="1:12" s="3" customFormat="1" ht="21" customHeight="1" x14ac:dyDescent="0.15">
      <c r="A216" s="52" t="s">
        <v>161</v>
      </c>
      <c r="B216" s="52" t="s">
        <v>160</v>
      </c>
      <c r="C216" s="58"/>
      <c r="D216" s="74"/>
      <c r="E216" s="57"/>
      <c r="F216" s="57"/>
      <c r="G216" s="55"/>
      <c r="H216" s="57"/>
      <c r="I216" s="55"/>
      <c r="J216" s="41"/>
      <c r="K216" s="41"/>
      <c r="L216" s="41"/>
    </row>
    <row r="217" spans="1:12" s="3" customFormat="1" ht="21" customHeight="1" x14ac:dyDescent="0.15">
      <c r="A217" s="52" t="s">
        <v>162</v>
      </c>
      <c r="B217" s="52" t="s">
        <v>316</v>
      </c>
      <c r="C217" s="53" t="s">
        <v>0</v>
      </c>
      <c r="D217" s="74"/>
      <c r="E217" s="56"/>
      <c r="F217" s="56"/>
      <c r="G217" s="54" t="s">
        <v>294</v>
      </c>
      <c r="H217" s="57"/>
      <c r="I217" s="55">
        <f>SUM(H218:H221)</f>
        <v>5.2799804050000008</v>
      </c>
      <c r="J217" s="41"/>
      <c r="K217" s="41"/>
      <c r="L217" s="41"/>
    </row>
    <row r="218" spans="1:12" s="3" customFormat="1" ht="21" customHeight="1" x14ac:dyDescent="0.15">
      <c r="A218" s="52"/>
      <c r="B218" s="52" t="s">
        <v>289</v>
      </c>
      <c r="C218" s="53"/>
      <c r="D218" s="74">
        <v>2</v>
      </c>
      <c r="E218" s="56">
        <v>4.78</v>
      </c>
      <c r="F218" s="56">
        <v>3.49</v>
      </c>
      <c r="G218" s="54">
        <v>8.7275000000000005E-2</v>
      </c>
      <c r="H218" s="57">
        <f>G218*F218*E218*D218</f>
        <v>2.9118780100000006</v>
      </c>
      <c r="I218" s="55"/>
      <c r="J218" s="41"/>
      <c r="K218" s="41"/>
      <c r="L218" s="41"/>
    </row>
    <row r="219" spans="1:12" s="3" customFormat="1" ht="21" customHeight="1" x14ac:dyDescent="0.15">
      <c r="A219" s="52"/>
      <c r="B219" s="52" t="s">
        <v>290</v>
      </c>
      <c r="C219" s="53"/>
      <c r="D219" s="74">
        <v>1</v>
      </c>
      <c r="E219" s="56">
        <v>4.78</v>
      </c>
      <c r="F219" s="56">
        <v>3.51</v>
      </c>
      <c r="G219" s="54">
        <v>8.7275000000000005E-2</v>
      </c>
      <c r="H219" s="57">
        <f>G219*F219*E219*D219</f>
        <v>1.4642824950000002</v>
      </c>
      <c r="I219" s="55"/>
      <c r="J219" s="41"/>
      <c r="K219" s="41"/>
      <c r="L219" s="41"/>
    </row>
    <row r="220" spans="1:12" s="3" customFormat="1" ht="21" customHeight="1" x14ac:dyDescent="0.15">
      <c r="A220" s="52"/>
      <c r="B220" s="52" t="s">
        <v>292</v>
      </c>
      <c r="C220" s="53"/>
      <c r="D220" s="74">
        <v>2</v>
      </c>
      <c r="E220" s="56">
        <v>1.2</v>
      </c>
      <c r="F220" s="56">
        <v>3.49</v>
      </c>
      <c r="G220" s="54">
        <v>8.7275000000000005E-2</v>
      </c>
      <c r="H220" s="57">
        <f>G220*F220*E220*D220</f>
        <v>0.73101540000000009</v>
      </c>
      <c r="I220" s="55"/>
      <c r="J220" s="41"/>
      <c r="K220" s="41"/>
      <c r="L220" s="41"/>
    </row>
    <row r="221" spans="1:12" s="3" customFormat="1" ht="21" customHeight="1" x14ac:dyDescent="0.15">
      <c r="A221" s="52"/>
      <c r="B221" s="52" t="s">
        <v>291</v>
      </c>
      <c r="C221" s="53"/>
      <c r="D221" s="74">
        <v>1</v>
      </c>
      <c r="E221" s="56">
        <v>3.3</v>
      </c>
      <c r="F221" s="56">
        <v>0.6</v>
      </c>
      <c r="G221" s="54">
        <v>8.7275000000000005E-2</v>
      </c>
      <c r="H221" s="57">
        <f>G221*F221*E221*D221</f>
        <v>0.1728045</v>
      </c>
      <c r="I221" s="55"/>
      <c r="J221" s="41"/>
      <c r="K221" s="41"/>
      <c r="L221" s="41"/>
    </row>
    <row r="222" spans="1:12" s="3" customFormat="1" ht="21" customHeight="1" x14ac:dyDescent="0.15">
      <c r="A222" s="52" t="s">
        <v>163</v>
      </c>
      <c r="B222" s="52" t="s">
        <v>228</v>
      </c>
      <c r="C222" s="58" t="s">
        <v>39</v>
      </c>
      <c r="D222" s="74"/>
      <c r="E222" s="57"/>
      <c r="F222" s="57"/>
      <c r="G222" s="55"/>
      <c r="H222" s="57"/>
      <c r="I222" s="55">
        <f>SUM(H223:H228)</f>
        <v>63.044199999999996</v>
      </c>
      <c r="J222" s="41"/>
      <c r="K222" s="41"/>
      <c r="L222" s="41"/>
    </row>
    <row r="223" spans="1:12" s="3" customFormat="1" ht="21" customHeight="1" x14ac:dyDescent="0.15">
      <c r="A223" s="52"/>
      <c r="B223" s="52" t="s">
        <v>289</v>
      </c>
      <c r="C223" s="53"/>
      <c r="D223" s="74">
        <v>2</v>
      </c>
      <c r="E223" s="56">
        <v>4.78</v>
      </c>
      <c r="F223" s="56">
        <v>3.49</v>
      </c>
      <c r="G223" s="54"/>
      <c r="H223" s="57">
        <f t="shared" ref="H223:H228" si="9">F223*E223*D223</f>
        <v>33.364400000000003</v>
      </c>
      <c r="I223" s="55"/>
      <c r="J223" s="41"/>
      <c r="K223" s="41"/>
      <c r="L223" s="41"/>
    </row>
    <row r="224" spans="1:12" s="3" customFormat="1" ht="21" customHeight="1" x14ac:dyDescent="0.15">
      <c r="A224" s="52"/>
      <c r="B224" s="52" t="s">
        <v>290</v>
      </c>
      <c r="C224" s="53"/>
      <c r="D224" s="74">
        <v>1</v>
      </c>
      <c r="E224" s="56">
        <v>4.78</v>
      </c>
      <c r="F224" s="56">
        <v>3.51</v>
      </c>
      <c r="G224" s="54"/>
      <c r="H224" s="57">
        <f t="shared" si="9"/>
        <v>16.777799999999999</v>
      </c>
      <c r="I224" s="55"/>
      <c r="J224" s="41"/>
      <c r="K224" s="41"/>
      <c r="L224" s="41"/>
    </row>
    <row r="225" spans="1:12" s="3" customFormat="1" ht="21" customHeight="1" x14ac:dyDescent="0.15">
      <c r="A225" s="52"/>
      <c r="B225" s="52" t="s">
        <v>292</v>
      </c>
      <c r="C225" s="53"/>
      <c r="D225" s="74">
        <v>2</v>
      </c>
      <c r="E225" s="56">
        <v>1.2</v>
      </c>
      <c r="F225" s="56">
        <v>3.49</v>
      </c>
      <c r="G225" s="54"/>
      <c r="H225" s="57">
        <f t="shared" si="9"/>
        <v>8.3759999999999994</v>
      </c>
      <c r="I225" s="55"/>
      <c r="J225" s="41"/>
      <c r="K225" s="41"/>
      <c r="L225" s="41"/>
    </row>
    <row r="226" spans="1:12" s="3" customFormat="1" ht="21" customHeight="1" x14ac:dyDescent="0.15">
      <c r="A226" s="52"/>
      <c r="B226" s="52"/>
      <c r="C226" s="53"/>
      <c r="D226" s="74">
        <v>2</v>
      </c>
      <c r="E226" s="56">
        <v>3.99</v>
      </c>
      <c r="F226" s="56">
        <v>0.2</v>
      </c>
      <c r="G226" s="54"/>
      <c r="H226" s="57">
        <f t="shared" si="9"/>
        <v>1.5960000000000001</v>
      </c>
      <c r="I226" s="55"/>
      <c r="J226" s="41"/>
      <c r="K226" s="41"/>
      <c r="L226" s="41"/>
    </row>
    <row r="227" spans="1:12" s="3" customFormat="1" ht="21" customHeight="1" x14ac:dyDescent="0.15">
      <c r="A227" s="52"/>
      <c r="B227" s="52" t="s">
        <v>291</v>
      </c>
      <c r="C227" s="53"/>
      <c r="D227" s="74">
        <v>1</v>
      </c>
      <c r="E227" s="56">
        <v>3.3</v>
      </c>
      <c r="F227" s="56">
        <v>0.6</v>
      </c>
      <c r="G227" s="54"/>
      <c r="H227" s="57">
        <f t="shared" si="9"/>
        <v>1.9799999999999998</v>
      </c>
      <c r="I227" s="55"/>
      <c r="J227" s="41"/>
      <c r="K227" s="41"/>
      <c r="L227" s="41"/>
    </row>
    <row r="228" spans="1:12" s="3" customFormat="1" ht="21" customHeight="1" x14ac:dyDescent="0.15">
      <c r="A228" s="52"/>
      <c r="B228" s="52"/>
      <c r="C228" s="53"/>
      <c r="D228" s="74">
        <v>1</v>
      </c>
      <c r="E228" s="56">
        <v>4.75</v>
      </c>
      <c r="F228" s="56">
        <v>0.2</v>
      </c>
      <c r="G228" s="54"/>
      <c r="H228" s="57">
        <f t="shared" si="9"/>
        <v>0.95000000000000007</v>
      </c>
      <c r="I228" s="55"/>
      <c r="J228" s="41"/>
      <c r="K228" s="41"/>
      <c r="L228" s="41"/>
    </row>
    <row r="229" spans="1:12" s="3" customFormat="1" ht="21" customHeight="1" x14ac:dyDescent="0.15">
      <c r="A229" s="52" t="s">
        <v>164</v>
      </c>
      <c r="B229" s="52" t="s">
        <v>280</v>
      </c>
      <c r="C229" s="53" t="s">
        <v>12</v>
      </c>
      <c r="D229" s="157" t="s">
        <v>145</v>
      </c>
      <c r="E229" s="158"/>
      <c r="F229" s="158"/>
      <c r="G229" s="158"/>
      <c r="H229" s="159"/>
      <c r="I229" s="55">
        <f>ACERO!H87</f>
        <v>334.84529999999995</v>
      </c>
      <c r="J229" s="41"/>
      <c r="K229" s="41"/>
      <c r="L229" s="41"/>
    </row>
    <row r="230" spans="1:12" s="3" customFormat="1" ht="21" customHeight="1" x14ac:dyDescent="0.15">
      <c r="A230" s="52"/>
      <c r="B230" s="52"/>
      <c r="C230" s="58"/>
      <c r="D230" s="74"/>
      <c r="E230" s="56"/>
      <c r="F230" s="56"/>
      <c r="G230" s="54"/>
      <c r="H230" s="57"/>
      <c r="I230" s="55"/>
      <c r="J230" s="41"/>
      <c r="K230" s="41"/>
      <c r="L230" s="41"/>
    </row>
    <row r="231" spans="1:12" s="3" customFormat="1" ht="21" customHeight="1" x14ac:dyDescent="0.15">
      <c r="A231" s="52" t="s">
        <v>165</v>
      </c>
      <c r="B231" s="52" t="s">
        <v>229</v>
      </c>
      <c r="C231" s="58" t="s">
        <v>82</v>
      </c>
      <c r="D231" s="74"/>
      <c r="E231" s="56"/>
      <c r="F231" s="56"/>
      <c r="G231" s="54" t="s">
        <v>295</v>
      </c>
      <c r="H231" s="57"/>
      <c r="I231" s="55">
        <f>SUM(H232:H235)</f>
        <v>505.15996999999999</v>
      </c>
      <c r="J231" s="41"/>
      <c r="K231" s="41"/>
      <c r="L231" s="41"/>
    </row>
    <row r="232" spans="1:12" s="3" customFormat="1" ht="21" customHeight="1" x14ac:dyDescent="0.15">
      <c r="A232" s="52"/>
      <c r="B232" s="52" t="s">
        <v>289</v>
      </c>
      <c r="C232" s="53"/>
      <c r="D232" s="74">
        <v>2</v>
      </c>
      <c r="E232" s="56">
        <v>4.78</v>
      </c>
      <c r="F232" s="56">
        <v>3.49</v>
      </c>
      <c r="G232" s="54">
        <v>8.35</v>
      </c>
      <c r="H232" s="57">
        <f>G232*F232*E232*D232</f>
        <v>278.59273999999999</v>
      </c>
      <c r="I232" s="55"/>
      <c r="J232" s="41"/>
      <c r="K232" s="41"/>
      <c r="L232" s="41"/>
    </row>
    <row r="233" spans="1:12" s="3" customFormat="1" ht="21" customHeight="1" x14ac:dyDescent="0.15">
      <c r="A233" s="52"/>
      <c r="B233" s="52" t="s">
        <v>290</v>
      </c>
      <c r="C233" s="53"/>
      <c r="D233" s="74">
        <v>1</v>
      </c>
      <c r="E233" s="56">
        <v>4.78</v>
      </c>
      <c r="F233" s="56">
        <v>3.51</v>
      </c>
      <c r="G233" s="54">
        <v>8.35</v>
      </c>
      <c r="H233" s="57">
        <f>G233*F233*E233*D233</f>
        <v>140.09463</v>
      </c>
      <c r="I233" s="55"/>
      <c r="J233" s="41"/>
      <c r="K233" s="41"/>
      <c r="L233" s="41"/>
    </row>
    <row r="234" spans="1:12" s="3" customFormat="1" ht="21" customHeight="1" x14ac:dyDescent="0.15">
      <c r="A234" s="52"/>
      <c r="B234" s="52" t="s">
        <v>292</v>
      </c>
      <c r="C234" s="53"/>
      <c r="D234" s="74">
        <v>2</v>
      </c>
      <c r="E234" s="56">
        <v>1.2</v>
      </c>
      <c r="F234" s="56">
        <v>3.49</v>
      </c>
      <c r="G234" s="54">
        <v>8.35</v>
      </c>
      <c r="H234" s="57">
        <f>G234*F234*E234*D234</f>
        <v>69.939599999999999</v>
      </c>
      <c r="I234" s="55"/>
      <c r="J234" s="41"/>
      <c r="K234" s="41"/>
      <c r="L234" s="41"/>
    </row>
    <row r="235" spans="1:12" s="3" customFormat="1" ht="21" customHeight="1" x14ac:dyDescent="0.15">
      <c r="A235" s="52"/>
      <c r="B235" s="52" t="s">
        <v>291</v>
      </c>
      <c r="C235" s="53"/>
      <c r="D235" s="74">
        <v>1</v>
      </c>
      <c r="E235" s="56">
        <v>3.3</v>
      </c>
      <c r="F235" s="56">
        <v>0.6</v>
      </c>
      <c r="G235" s="54">
        <v>8.35</v>
      </c>
      <c r="H235" s="57">
        <f>G235*F235*E235*D235</f>
        <v>16.532999999999998</v>
      </c>
      <c r="I235" s="55"/>
      <c r="J235" s="41"/>
      <c r="K235" s="41"/>
      <c r="L235" s="41"/>
    </row>
    <row r="236" spans="1:12" s="3" customFormat="1" ht="21" customHeight="1" x14ac:dyDescent="0.15">
      <c r="A236" s="59" t="s">
        <v>166</v>
      </c>
      <c r="B236" s="59" t="s">
        <v>49</v>
      </c>
      <c r="C236" s="58"/>
      <c r="D236" s="74"/>
      <c r="E236" s="57"/>
      <c r="F236" s="57"/>
      <c r="G236" s="55"/>
      <c r="H236" s="57"/>
      <c r="I236" s="55"/>
      <c r="J236" s="41"/>
      <c r="K236" s="41"/>
      <c r="L236" s="41"/>
    </row>
    <row r="237" spans="1:12" s="3" customFormat="1" ht="21" customHeight="1" x14ac:dyDescent="0.15">
      <c r="A237" s="52" t="s">
        <v>167</v>
      </c>
      <c r="B237" s="52" t="s">
        <v>317</v>
      </c>
      <c r="C237" s="53" t="s">
        <v>0</v>
      </c>
      <c r="D237" s="74"/>
      <c r="E237" s="56"/>
      <c r="F237" s="56"/>
      <c r="G237" s="54"/>
      <c r="H237" s="57"/>
      <c r="I237" s="55">
        <f>SUM(H238:H240)</f>
        <v>1.6842000000000001</v>
      </c>
      <c r="J237" s="41"/>
      <c r="K237" s="41"/>
      <c r="L237" s="41"/>
    </row>
    <row r="238" spans="1:12" s="3" customFormat="1" ht="21" customHeight="1" x14ac:dyDescent="0.15">
      <c r="A238" s="52"/>
      <c r="B238" s="52" t="s">
        <v>478</v>
      </c>
      <c r="C238" s="53"/>
      <c r="D238" s="74">
        <v>17</v>
      </c>
      <c r="E238" s="56">
        <v>1.2</v>
      </c>
      <c r="F238" s="56">
        <v>0.25</v>
      </c>
      <c r="G238" s="54">
        <v>0.18</v>
      </c>
      <c r="H238" s="57">
        <v>0.45</v>
      </c>
      <c r="I238" s="55"/>
      <c r="J238" s="41"/>
      <c r="K238" s="41"/>
      <c r="L238" s="41"/>
    </row>
    <row r="239" spans="1:12" s="3" customFormat="1" ht="21" customHeight="1" x14ac:dyDescent="0.15">
      <c r="A239" s="52"/>
      <c r="B239" s="52" t="s">
        <v>479</v>
      </c>
      <c r="C239" s="53"/>
      <c r="D239" s="74">
        <v>1</v>
      </c>
      <c r="E239" s="56">
        <v>5.19</v>
      </c>
      <c r="F239" s="56">
        <v>1.2</v>
      </c>
      <c r="G239" s="54">
        <v>0.15</v>
      </c>
      <c r="H239" s="57">
        <f>G239*F239*E239*D239</f>
        <v>0.93420000000000003</v>
      </c>
      <c r="I239" s="55"/>
      <c r="J239" s="41"/>
      <c r="K239" s="41"/>
      <c r="L239" s="41"/>
    </row>
    <row r="240" spans="1:12" s="3" customFormat="1" ht="21" customHeight="1" x14ac:dyDescent="0.15">
      <c r="A240" s="52"/>
      <c r="B240" s="52" t="s">
        <v>480</v>
      </c>
      <c r="C240" s="53"/>
      <c r="D240" s="74">
        <v>1</v>
      </c>
      <c r="E240" s="56">
        <v>1.2</v>
      </c>
      <c r="F240" s="56">
        <v>0.25</v>
      </c>
      <c r="G240" s="54">
        <v>1</v>
      </c>
      <c r="H240" s="57">
        <f>G240*F240*E240*D240</f>
        <v>0.3</v>
      </c>
      <c r="I240" s="55"/>
      <c r="J240" s="41"/>
      <c r="K240" s="41"/>
      <c r="L240" s="41"/>
    </row>
    <row r="241" spans="1:12" s="3" customFormat="1" ht="21" customHeight="1" x14ac:dyDescent="0.15">
      <c r="A241" s="52" t="s">
        <v>163</v>
      </c>
      <c r="B241" s="52" t="s">
        <v>230</v>
      </c>
      <c r="C241" s="58" t="s">
        <v>39</v>
      </c>
      <c r="D241" s="74"/>
      <c r="E241" s="57"/>
      <c r="F241" s="57"/>
      <c r="G241" s="55"/>
      <c r="H241" s="57"/>
      <c r="I241" s="55">
        <f>SUM(H242:H244)</f>
        <v>13.1922</v>
      </c>
      <c r="J241" s="41"/>
      <c r="K241" s="41"/>
      <c r="L241" s="41"/>
    </row>
    <row r="242" spans="1:12" s="3" customFormat="1" ht="21" customHeight="1" x14ac:dyDescent="0.15">
      <c r="A242" s="52"/>
      <c r="B242" s="52" t="s">
        <v>481</v>
      </c>
      <c r="C242" s="53"/>
      <c r="D242" s="74">
        <v>1</v>
      </c>
      <c r="E242" s="56">
        <v>5.19</v>
      </c>
      <c r="F242" s="56">
        <v>1.2</v>
      </c>
      <c r="G242" s="54"/>
      <c r="H242" s="57">
        <f>D242*E242*F242</f>
        <v>6.2280000000000006</v>
      </c>
      <c r="I242" s="55"/>
      <c r="J242" s="41"/>
      <c r="K242" s="41"/>
      <c r="L242" s="41"/>
    </row>
    <row r="243" spans="1:12" s="3" customFormat="1" ht="21" customHeight="1" x14ac:dyDescent="0.15">
      <c r="A243" s="52"/>
      <c r="B243" s="52" t="s">
        <v>482</v>
      </c>
      <c r="C243" s="53"/>
      <c r="D243" s="74">
        <v>18</v>
      </c>
      <c r="E243" s="56">
        <v>1.2</v>
      </c>
      <c r="F243" s="56">
        <v>0.17499999999999999</v>
      </c>
      <c r="G243" s="54"/>
      <c r="H243" s="57">
        <f>D243*E243*F243</f>
        <v>3.7799999999999994</v>
      </c>
      <c r="I243" s="55"/>
      <c r="J243" s="41"/>
      <c r="K243" s="41"/>
      <c r="L243" s="41"/>
    </row>
    <row r="244" spans="1:12" s="3" customFormat="1" ht="21" customHeight="1" x14ac:dyDescent="0.15">
      <c r="A244" s="52"/>
      <c r="B244" s="52" t="s">
        <v>483</v>
      </c>
      <c r="C244" s="53"/>
      <c r="D244" s="74">
        <v>2</v>
      </c>
      <c r="E244" s="56">
        <v>5.49</v>
      </c>
      <c r="F244" s="56">
        <v>0.28999999999999998</v>
      </c>
      <c r="G244" s="54"/>
      <c r="H244" s="57">
        <f>D244*E244*F244</f>
        <v>3.1841999999999997</v>
      </c>
      <c r="I244" s="55"/>
      <c r="J244" s="41"/>
      <c r="K244" s="41"/>
      <c r="L244" s="41"/>
    </row>
    <row r="245" spans="1:12" s="3" customFormat="1" ht="21" customHeight="1" x14ac:dyDescent="0.15">
      <c r="A245" s="52" t="s">
        <v>164</v>
      </c>
      <c r="B245" s="52" t="s">
        <v>318</v>
      </c>
      <c r="C245" s="53" t="s">
        <v>12</v>
      </c>
      <c r="D245" s="157" t="s">
        <v>145</v>
      </c>
      <c r="E245" s="158"/>
      <c r="F245" s="158"/>
      <c r="G245" s="158"/>
      <c r="H245" s="159"/>
      <c r="I245" s="55">
        <f>ACERO!H102</f>
        <v>195.93098000000003</v>
      </c>
      <c r="J245" s="41"/>
      <c r="K245" s="41"/>
      <c r="L245" s="41"/>
    </row>
    <row r="246" spans="1:12" s="3" customFormat="1" ht="21" customHeight="1" x14ac:dyDescent="0.15">
      <c r="A246" s="52"/>
      <c r="B246" s="52"/>
      <c r="C246" s="53"/>
      <c r="D246" s="80"/>
      <c r="E246" s="81"/>
      <c r="F246" s="81"/>
      <c r="G246" s="81"/>
      <c r="H246" s="82"/>
      <c r="I246" s="55"/>
      <c r="J246" s="41"/>
      <c r="K246" s="41"/>
      <c r="L246" s="41"/>
    </row>
    <row r="247" spans="1:12" s="3" customFormat="1" ht="21" customHeight="1" x14ac:dyDescent="0.15">
      <c r="A247" s="72">
        <v>3</v>
      </c>
      <c r="B247" s="66" t="s">
        <v>47</v>
      </c>
      <c r="C247" s="68"/>
      <c r="D247" s="79"/>
      <c r="E247" s="83"/>
      <c r="F247" s="83"/>
      <c r="G247" s="69"/>
      <c r="H247" s="84"/>
      <c r="I247" s="70"/>
      <c r="J247" s="41"/>
      <c r="K247" s="41"/>
      <c r="L247" s="41"/>
    </row>
    <row r="248" spans="1:12" s="3" customFormat="1" ht="21" customHeight="1" x14ac:dyDescent="0.15">
      <c r="A248" s="76">
        <v>3.1</v>
      </c>
      <c r="B248" s="59" t="s">
        <v>168</v>
      </c>
      <c r="C248" s="58"/>
      <c r="D248" s="74"/>
      <c r="E248" s="57"/>
      <c r="F248" s="57"/>
      <c r="G248" s="55"/>
      <c r="H248" s="57"/>
      <c r="I248" s="55"/>
      <c r="J248" s="41"/>
      <c r="K248" s="41"/>
      <c r="L248" s="41"/>
    </row>
    <row r="249" spans="1:12" s="3" customFormat="1" ht="21" customHeight="1" x14ac:dyDescent="0.15">
      <c r="A249" s="52" t="s">
        <v>169</v>
      </c>
      <c r="B249" s="62" t="s">
        <v>231</v>
      </c>
      <c r="C249" s="53" t="s">
        <v>39</v>
      </c>
      <c r="D249" s="74"/>
      <c r="E249" s="56"/>
      <c r="F249" s="56"/>
      <c r="G249" s="54"/>
      <c r="H249" s="57"/>
      <c r="I249" s="55">
        <f>(H250+H253)-(H251+H252)</f>
        <v>16.448</v>
      </c>
      <c r="J249" s="41"/>
      <c r="K249" s="41"/>
      <c r="L249" s="41"/>
    </row>
    <row r="250" spans="1:12" s="3" customFormat="1" ht="21" customHeight="1" x14ac:dyDescent="0.15">
      <c r="A250" s="52"/>
      <c r="B250" s="52" t="s">
        <v>110</v>
      </c>
      <c r="C250" s="53"/>
      <c r="D250" s="74">
        <v>1</v>
      </c>
      <c r="E250" s="56">
        <v>2.5299999999999998</v>
      </c>
      <c r="F250" s="56"/>
      <c r="G250" s="54">
        <v>2.8</v>
      </c>
      <c r="H250" s="57">
        <f>G250*E250*D250</f>
        <v>7.0839999999999987</v>
      </c>
      <c r="I250" s="55"/>
      <c r="J250" s="41"/>
      <c r="K250" s="41"/>
      <c r="L250" s="41"/>
    </row>
    <row r="251" spans="1:12" s="3" customFormat="1" ht="21" customHeight="1" x14ac:dyDescent="0.15">
      <c r="A251" s="52"/>
      <c r="B251" s="52" t="s">
        <v>296</v>
      </c>
      <c r="C251" s="53"/>
      <c r="D251" s="74">
        <v>1</v>
      </c>
      <c r="E251" s="56">
        <v>1.4</v>
      </c>
      <c r="F251" s="56"/>
      <c r="G251" s="54">
        <v>1.65</v>
      </c>
      <c r="H251" s="57">
        <f>G251*E251*D251</f>
        <v>2.3099999999999996</v>
      </c>
      <c r="I251" s="55"/>
      <c r="J251" s="41"/>
      <c r="K251" s="41"/>
      <c r="L251" s="41"/>
    </row>
    <row r="252" spans="1:12" s="3" customFormat="1" ht="21" customHeight="1" x14ac:dyDescent="0.15">
      <c r="A252" s="52"/>
      <c r="B252" s="52" t="s">
        <v>297</v>
      </c>
      <c r="C252" s="53"/>
      <c r="D252" s="74">
        <v>1</v>
      </c>
      <c r="E252" s="56">
        <v>0.6</v>
      </c>
      <c r="F252" s="56"/>
      <c r="G252" s="54">
        <v>1.45</v>
      </c>
      <c r="H252" s="57">
        <v>0.87</v>
      </c>
      <c r="I252" s="55"/>
      <c r="J252" s="41"/>
      <c r="K252" s="41"/>
      <c r="L252" s="41"/>
    </row>
    <row r="253" spans="1:12" s="3" customFormat="1" ht="21" customHeight="1" x14ac:dyDescent="0.15">
      <c r="A253" s="52"/>
      <c r="B253" s="52" t="s">
        <v>113</v>
      </c>
      <c r="C253" s="53"/>
      <c r="D253" s="74">
        <v>1</v>
      </c>
      <c r="E253" s="56">
        <v>4.4800000000000004</v>
      </c>
      <c r="F253" s="56"/>
      <c r="G253" s="54">
        <v>2.8</v>
      </c>
      <c r="H253" s="57">
        <f>G253*E253*D253</f>
        <v>12.544</v>
      </c>
      <c r="I253" s="55"/>
      <c r="J253" s="41"/>
      <c r="K253" s="41"/>
      <c r="L253" s="41"/>
    </row>
    <row r="254" spans="1:12" s="10" customFormat="1" ht="21" customHeight="1" x14ac:dyDescent="0.15">
      <c r="A254" s="52"/>
      <c r="B254" s="62" t="s">
        <v>232</v>
      </c>
      <c r="C254" s="53" t="s">
        <v>39</v>
      </c>
      <c r="D254" s="74"/>
      <c r="E254" s="56"/>
      <c r="F254" s="56"/>
      <c r="G254" s="54"/>
      <c r="H254" s="57"/>
      <c r="I254" s="55">
        <f>(H255+H256+H257+H259+H261+H263)-(H258+H260+H262+H264)</f>
        <v>80.959999999999994</v>
      </c>
      <c r="J254" s="39"/>
      <c r="K254" s="39"/>
      <c r="L254" s="39"/>
    </row>
    <row r="255" spans="1:12" s="10" customFormat="1" ht="21" customHeight="1" x14ac:dyDescent="0.15">
      <c r="A255" s="52"/>
      <c r="B255" s="52" t="s">
        <v>111</v>
      </c>
      <c r="C255" s="53"/>
      <c r="D255" s="74">
        <v>1</v>
      </c>
      <c r="E255" s="56">
        <v>2.68</v>
      </c>
      <c r="F255" s="56"/>
      <c r="G255" s="54">
        <v>2.8</v>
      </c>
      <c r="H255" s="57">
        <f>G255*E255*D255</f>
        <v>7.5039999999999996</v>
      </c>
      <c r="I255" s="55"/>
      <c r="J255" s="39"/>
      <c r="K255" s="39"/>
      <c r="L255" s="39"/>
    </row>
    <row r="256" spans="1:12" s="10" customFormat="1" ht="21" customHeight="1" x14ac:dyDescent="0.15">
      <c r="A256" s="52"/>
      <c r="B256" s="52" t="s">
        <v>112</v>
      </c>
      <c r="C256" s="53"/>
      <c r="D256" s="74">
        <v>1</v>
      </c>
      <c r="E256" s="56">
        <v>2.93</v>
      </c>
      <c r="F256" s="56"/>
      <c r="G256" s="54">
        <v>3</v>
      </c>
      <c r="H256" s="57">
        <f t="shared" ref="H256:H272" si="10">G256*E256*D256</f>
        <v>8.7900000000000009</v>
      </c>
      <c r="I256" s="55"/>
      <c r="J256" s="39"/>
      <c r="K256" s="39"/>
      <c r="L256" s="39"/>
    </row>
    <row r="257" spans="1:12" s="10" customFormat="1" ht="21" customHeight="1" x14ac:dyDescent="0.15">
      <c r="A257" s="52"/>
      <c r="B257" s="52" t="s">
        <v>114</v>
      </c>
      <c r="C257" s="53"/>
      <c r="D257" s="74">
        <v>4</v>
      </c>
      <c r="E257" s="56">
        <v>3.49</v>
      </c>
      <c r="F257" s="56"/>
      <c r="G257" s="54">
        <v>2.8</v>
      </c>
      <c r="H257" s="57">
        <f t="shared" si="10"/>
        <v>39.088000000000001</v>
      </c>
      <c r="I257" s="55"/>
      <c r="J257" s="39"/>
      <c r="K257" s="39"/>
      <c r="L257" s="39"/>
    </row>
    <row r="258" spans="1:12" s="10" customFormat="1" ht="21" customHeight="1" x14ac:dyDescent="0.15">
      <c r="A258" s="52"/>
      <c r="B258" s="52" t="s">
        <v>298</v>
      </c>
      <c r="C258" s="53"/>
      <c r="D258" s="74">
        <v>2</v>
      </c>
      <c r="E258" s="56">
        <v>3.49</v>
      </c>
      <c r="F258" s="56"/>
      <c r="G258" s="54">
        <v>1.1499999999999999</v>
      </c>
      <c r="H258" s="57">
        <f t="shared" si="10"/>
        <v>8.0269999999999992</v>
      </c>
      <c r="I258" s="55"/>
      <c r="J258" s="39"/>
      <c r="K258" s="39"/>
      <c r="L258" s="39"/>
    </row>
    <row r="259" spans="1:12" s="10" customFormat="1" ht="21" customHeight="1" x14ac:dyDescent="0.15">
      <c r="A259" s="52"/>
      <c r="B259" s="52" t="s">
        <v>115</v>
      </c>
      <c r="C259" s="53"/>
      <c r="D259" s="74">
        <v>2</v>
      </c>
      <c r="E259" s="56">
        <v>3.51</v>
      </c>
      <c r="F259" s="56"/>
      <c r="G259" s="54">
        <v>3</v>
      </c>
      <c r="H259" s="57">
        <f t="shared" si="10"/>
        <v>21.06</v>
      </c>
      <c r="I259" s="55"/>
      <c r="J259" s="39"/>
      <c r="K259" s="39"/>
      <c r="L259" s="39"/>
    </row>
    <row r="260" spans="1:12" s="10" customFormat="1" ht="21" customHeight="1" x14ac:dyDescent="0.15">
      <c r="A260" s="52"/>
      <c r="B260" s="52" t="s">
        <v>299</v>
      </c>
      <c r="C260" s="53"/>
      <c r="D260" s="74">
        <v>1</v>
      </c>
      <c r="E260" s="56">
        <v>1.1000000000000001</v>
      </c>
      <c r="F260" s="56"/>
      <c r="G260" s="54">
        <v>0.65</v>
      </c>
      <c r="H260" s="57">
        <f t="shared" si="10"/>
        <v>0.71500000000000008</v>
      </c>
      <c r="I260" s="55"/>
      <c r="J260" s="39"/>
      <c r="K260" s="39"/>
      <c r="L260" s="39"/>
    </row>
    <row r="261" spans="1:12" s="10" customFormat="1" ht="21" customHeight="1" x14ac:dyDescent="0.15">
      <c r="A261" s="52"/>
      <c r="B261" s="52" t="s">
        <v>116</v>
      </c>
      <c r="C261" s="53"/>
      <c r="D261" s="74">
        <v>1</v>
      </c>
      <c r="E261" s="56">
        <v>4.34</v>
      </c>
      <c r="F261" s="56"/>
      <c r="G261" s="54">
        <v>3</v>
      </c>
      <c r="H261" s="57">
        <f t="shared" si="10"/>
        <v>13.02</v>
      </c>
      <c r="I261" s="55"/>
      <c r="J261" s="39"/>
      <c r="K261" s="39"/>
      <c r="L261" s="39"/>
    </row>
    <row r="262" spans="1:12" s="10" customFormat="1" ht="21" customHeight="1" x14ac:dyDescent="0.15">
      <c r="A262" s="52"/>
      <c r="B262" s="52" t="s">
        <v>300</v>
      </c>
      <c r="C262" s="53"/>
      <c r="D262" s="74">
        <v>1</v>
      </c>
      <c r="E262" s="56">
        <v>0.9</v>
      </c>
      <c r="F262" s="56"/>
      <c r="G262" s="54">
        <v>2.1</v>
      </c>
      <c r="H262" s="57">
        <f t="shared" si="10"/>
        <v>1.8900000000000001</v>
      </c>
      <c r="I262" s="55"/>
      <c r="J262" s="39"/>
      <c r="K262" s="39"/>
      <c r="L262" s="39"/>
    </row>
    <row r="263" spans="1:12" s="10" customFormat="1" ht="21" customHeight="1" x14ac:dyDescent="0.15">
      <c r="A263" s="52"/>
      <c r="B263" s="52" t="s">
        <v>252</v>
      </c>
      <c r="C263" s="53"/>
      <c r="D263" s="74">
        <v>1</v>
      </c>
      <c r="E263" s="56">
        <v>1.2</v>
      </c>
      <c r="F263" s="56"/>
      <c r="G263" s="54">
        <v>3</v>
      </c>
      <c r="H263" s="57">
        <f t="shared" si="10"/>
        <v>3.5999999999999996</v>
      </c>
      <c r="I263" s="55"/>
      <c r="J263" s="39"/>
      <c r="K263" s="39"/>
      <c r="L263" s="39"/>
    </row>
    <row r="264" spans="1:12" s="10" customFormat="1" ht="21" customHeight="1" x14ac:dyDescent="0.15">
      <c r="A264" s="52"/>
      <c r="B264" s="52" t="s">
        <v>301</v>
      </c>
      <c r="C264" s="53"/>
      <c r="D264" s="74">
        <v>1</v>
      </c>
      <c r="E264" s="56">
        <v>0.7</v>
      </c>
      <c r="F264" s="56"/>
      <c r="G264" s="54">
        <v>2.1</v>
      </c>
      <c r="H264" s="57">
        <f t="shared" si="10"/>
        <v>1.47</v>
      </c>
      <c r="I264" s="55"/>
      <c r="J264" s="39"/>
      <c r="K264" s="39"/>
      <c r="L264" s="39"/>
    </row>
    <row r="265" spans="1:12" s="10" customFormat="1" ht="21" customHeight="1" x14ac:dyDescent="0.15">
      <c r="A265" s="52" t="s">
        <v>303</v>
      </c>
      <c r="B265" s="62" t="s">
        <v>170</v>
      </c>
      <c r="C265" s="53" t="s">
        <v>39</v>
      </c>
      <c r="D265" s="74"/>
      <c r="E265" s="56"/>
      <c r="F265" s="56"/>
      <c r="G265" s="54"/>
      <c r="H265" s="57"/>
      <c r="I265" s="55">
        <f>SUM(H266:H272)</f>
        <v>36.549999999999997</v>
      </c>
      <c r="J265" s="39"/>
      <c r="K265" s="39"/>
      <c r="L265" s="39"/>
    </row>
    <row r="266" spans="1:12" s="10" customFormat="1" ht="21" customHeight="1" x14ac:dyDescent="0.15">
      <c r="A266" s="52"/>
      <c r="B266" s="52" t="s">
        <v>302</v>
      </c>
      <c r="C266" s="53"/>
      <c r="D266" s="53">
        <v>1</v>
      </c>
      <c r="E266" s="144">
        <v>3.84</v>
      </c>
      <c r="F266" s="56"/>
      <c r="G266" s="54">
        <v>1</v>
      </c>
      <c r="H266" s="57">
        <f t="shared" si="10"/>
        <v>3.84</v>
      </c>
      <c r="I266" s="55"/>
      <c r="J266" s="39"/>
      <c r="K266" s="39"/>
      <c r="L266" s="39"/>
    </row>
    <row r="267" spans="1:12" s="10" customFormat="1" ht="21" customHeight="1" x14ac:dyDescent="0.15">
      <c r="A267" s="52"/>
      <c r="B267" s="62" t="s">
        <v>232</v>
      </c>
      <c r="C267" s="53"/>
      <c r="D267" s="53">
        <v>1</v>
      </c>
      <c r="E267" s="144">
        <v>6.48</v>
      </c>
      <c r="F267" s="56"/>
      <c r="G267" s="54">
        <v>1</v>
      </c>
      <c r="H267" s="57">
        <f t="shared" si="10"/>
        <v>6.48</v>
      </c>
      <c r="I267" s="55"/>
      <c r="J267" s="39"/>
      <c r="K267" s="39"/>
      <c r="L267" s="39"/>
    </row>
    <row r="268" spans="1:12" s="10" customFormat="1" ht="21" customHeight="1" x14ac:dyDescent="0.15">
      <c r="A268" s="52"/>
      <c r="B268" s="52"/>
      <c r="C268" s="53"/>
      <c r="D268" s="53">
        <v>1</v>
      </c>
      <c r="E268" s="144">
        <v>11.2</v>
      </c>
      <c r="F268" s="56"/>
      <c r="G268" s="54">
        <v>1</v>
      </c>
      <c r="H268" s="57">
        <f t="shared" si="10"/>
        <v>11.2</v>
      </c>
      <c r="I268" s="55"/>
      <c r="J268" s="39"/>
      <c r="K268" s="39"/>
      <c r="L268" s="39"/>
    </row>
    <row r="269" spans="1:12" s="10" customFormat="1" ht="21" customHeight="1" x14ac:dyDescent="0.15">
      <c r="A269" s="52"/>
      <c r="B269" s="52"/>
      <c r="C269" s="53"/>
      <c r="D269" s="53">
        <v>1</v>
      </c>
      <c r="E269" s="144">
        <v>6.48</v>
      </c>
      <c r="F269" s="56"/>
      <c r="G269" s="54">
        <v>1</v>
      </c>
      <c r="H269" s="57">
        <f t="shared" si="10"/>
        <v>6.48</v>
      </c>
      <c r="I269" s="55"/>
      <c r="J269" s="39"/>
      <c r="K269" s="39"/>
      <c r="L269" s="39"/>
    </row>
    <row r="270" spans="1:12" s="10" customFormat="1" ht="21" customHeight="1" x14ac:dyDescent="0.15">
      <c r="A270" s="52"/>
      <c r="B270" s="52"/>
      <c r="C270" s="53"/>
      <c r="D270" s="53">
        <v>1</v>
      </c>
      <c r="E270" s="144">
        <v>3.69</v>
      </c>
      <c r="F270" s="56"/>
      <c r="G270" s="54">
        <v>1</v>
      </c>
      <c r="H270" s="57">
        <f t="shared" si="10"/>
        <v>3.69</v>
      </c>
      <c r="I270" s="55"/>
      <c r="J270" s="39"/>
      <c r="K270" s="39"/>
      <c r="L270" s="39"/>
    </row>
    <row r="271" spans="1:12" s="10" customFormat="1" ht="21" customHeight="1" x14ac:dyDescent="0.15">
      <c r="A271" s="52"/>
      <c r="B271" s="52"/>
      <c r="C271" s="53"/>
      <c r="D271" s="53">
        <v>1</v>
      </c>
      <c r="E271" s="144">
        <v>1.35</v>
      </c>
      <c r="F271" s="56"/>
      <c r="G271" s="54">
        <v>1</v>
      </c>
      <c r="H271" s="57">
        <f t="shared" si="10"/>
        <v>1.35</v>
      </c>
      <c r="I271" s="55"/>
      <c r="J271" s="39"/>
      <c r="K271" s="39"/>
      <c r="L271" s="39"/>
    </row>
    <row r="272" spans="1:12" s="10" customFormat="1" ht="21" customHeight="1" x14ac:dyDescent="0.15">
      <c r="A272" s="52"/>
      <c r="B272" s="52"/>
      <c r="C272" s="53"/>
      <c r="D272" s="53">
        <v>1</v>
      </c>
      <c r="E272" s="144">
        <v>3.51</v>
      </c>
      <c r="F272" s="56"/>
      <c r="G272" s="54">
        <v>1</v>
      </c>
      <c r="H272" s="57">
        <f t="shared" si="10"/>
        <v>3.51</v>
      </c>
      <c r="I272" s="55"/>
      <c r="J272" s="39"/>
      <c r="K272" s="39"/>
      <c r="L272" s="39"/>
    </row>
    <row r="273" spans="1:12" s="10" customFormat="1" ht="21" customHeight="1" x14ac:dyDescent="0.15">
      <c r="A273" s="71">
        <v>3.2</v>
      </c>
      <c r="B273" s="59" t="s">
        <v>171</v>
      </c>
      <c r="C273" s="53"/>
      <c r="D273" s="53"/>
      <c r="E273" s="144"/>
      <c r="F273" s="56"/>
      <c r="G273" s="54"/>
      <c r="H273" s="57"/>
      <c r="I273" s="55"/>
      <c r="J273" s="39"/>
      <c r="K273" s="39"/>
      <c r="L273" s="39"/>
    </row>
    <row r="274" spans="1:12" s="10" customFormat="1" ht="21" customHeight="1" x14ac:dyDescent="0.15">
      <c r="A274" s="52" t="s">
        <v>321</v>
      </c>
      <c r="B274" s="62" t="s">
        <v>322</v>
      </c>
      <c r="C274" s="53" t="s">
        <v>39</v>
      </c>
      <c r="D274" s="74"/>
      <c r="E274" s="56"/>
      <c r="F274" s="56"/>
      <c r="G274" s="54"/>
      <c r="H274" s="57"/>
      <c r="I274" s="55">
        <f>SUM(H275:H278)</f>
        <v>10.89</v>
      </c>
      <c r="J274" s="39"/>
      <c r="K274" s="39"/>
      <c r="L274" s="39"/>
    </row>
    <row r="275" spans="1:12" s="10" customFormat="1" ht="21" customHeight="1" x14ac:dyDescent="0.15">
      <c r="A275" s="52"/>
      <c r="B275" s="52" t="s">
        <v>323</v>
      </c>
      <c r="C275" s="53"/>
      <c r="D275" s="74">
        <v>1</v>
      </c>
      <c r="E275" s="56">
        <v>2.78</v>
      </c>
      <c r="F275" s="56"/>
      <c r="G275" s="54">
        <v>1.5</v>
      </c>
      <c r="H275" s="57">
        <f>D275*E275*G275</f>
        <v>4.17</v>
      </c>
      <c r="I275" s="55"/>
      <c r="J275" s="39"/>
      <c r="K275" s="39"/>
      <c r="L275" s="39"/>
    </row>
    <row r="276" spans="1:12" s="10" customFormat="1" ht="21" customHeight="1" x14ac:dyDescent="0.15">
      <c r="A276" s="52"/>
      <c r="B276" s="62"/>
      <c r="C276" s="53"/>
      <c r="D276" s="74">
        <v>1</v>
      </c>
      <c r="E276" s="56">
        <v>0.5</v>
      </c>
      <c r="F276" s="56"/>
      <c r="G276" s="54">
        <v>1.5</v>
      </c>
      <c r="H276" s="57">
        <f>D276*E276*G276</f>
        <v>0.75</v>
      </c>
      <c r="I276" s="55"/>
      <c r="J276" s="39"/>
      <c r="K276" s="39"/>
      <c r="L276" s="39"/>
    </row>
    <row r="277" spans="1:12" s="10" customFormat="1" ht="21" customHeight="1" x14ac:dyDescent="0.15">
      <c r="A277" s="52"/>
      <c r="B277" s="62"/>
      <c r="C277" s="53"/>
      <c r="D277" s="74">
        <v>1</v>
      </c>
      <c r="E277" s="56">
        <v>2.88</v>
      </c>
      <c r="F277" s="56"/>
      <c r="G277" s="54">
        <v>1.5</v>
      </c>
      <c r="H277" s="57">
        <f>D277*E277*G277</f>
        <v>4.32</v>
      </c>
      <c r="I277" s="55"/>
      <c r="J277" s="39"/>
      <c r="K277" s="39"/>
      <c r="L277" s="39"/>
    </row>
    <row r="278" spans="1:12" s="10" customFormat="1" ht="21" customHeight="1" x14ac:dyDescent="0.15">
      <c r="A278" s="52"/>
      <c r="B278" s="62"/>
      <c r="C278" s="53"/>
      <c r="D278" s="74">
        <v>1</v>
      </c>
      <c r="E278" s="56">
        <v>1.1000000000000001</v>
      </c>
      <c r="F278" s="56"/>
      <c r="G278" s="54">
        <v>1.5</v>
      </c>
      <c r="H278" s="57">
        <f>D278*E278*G278</f>
        <v>1.6500000000000001</v>
      </c>
      <c r="I278" s="55"/>
      <c r="J278" s="39"/>
      <c r="K278" s="39"/>
      <c r="L278" s="39"/>
    </row>
    <row r="279" spans="1:12" s="10" customFormat="1" ht="21" customHeight="1" x14ac:dyDescent="0.15">
      <c r="A279" s="52" t="s">
        <v>173</v>
      </c>
      <c r="B279" s="62" t="s">
        <v>172</v>
      </c>
      <c r="C279" s="53" t="s">
        <v>39</v>
      </c>
      <c r="D279" s="74"/>
      <c r="E279" s="56"/>
      <c r="F279" s="56"/>
      <c r="G279" s="54"/>
      <c r="H279" s="57"/>
      <c r="I279" s="55">
        <f>(H280+H283+H284+H285+H286+H288+H290+H292)-(H281+H282+H287+H289+H291+H293+H294)</f>
        <v>112.6095</v>
      </c>
      <c r="J279" s="39"/>
      <c r="K279" s="39"/>
      <c r="L279" s="39"/>
    </row>
    <row r="280" spans="1:12" s="3" customFormat="1" ht="21" customHeight="1" x14ac:dyDescent="0.15">
      <c r="A280" s="52"/>
      <c r="B280" s="52" t="s">
        <v>110</v>
      </c>
      <c r="C280" s="53"/>
      <c r="D280" s="74">
        <v>1</v>
      </c>
      <c r="E280" s="56">
        <v>2.5299999999999998</v>
      </c>
      <c r="F280" s="56"/>
      <c r="G280" s="54">
        <v>2.75</v>
      </c>
      <c r="H280" s="57">
        <f t="shared" ref="H280:H285" si="11">G280*E280*D280</f>
        <v>6.9574999999999996</v>
      </c>
      <c r="I280" s="55" t="s">
        <v>484</v>
      </c>
      <c r="J280" s="41"/>
      <c r="K280" s="41"/>
      <c r="L280" s="41"/>
    </row>
    <row r="281" spans="1:12" s="3" customFormat="1" ht="21" customHeight="1" x14ac:dyDescent="0.15">
      <c r="A281" s="52"/>
      <c r="B281" s="52" t="s">
        <v>296</v>
      </c>
      <c r="C281" s="53"/>
      <c r="D281" s="74">
        <v>1</v>
      </c>
      <c r="E281" s="56">
        <v>1.4</v>
      </c>
      <c r="F281" s="56"/>
      <c r="G281" s="54">
        <v>1.45</v>
      </c>
      <c r="H281" s="57">
        <f t="shared" si="11"/>
        <v>2.0299999999999998</v>
      </c>
      <c r="I281" s="55"/>
      <c r="J281" s="41"/>
      <c r="K281" s="41"/>
      <c r="L281" s="41"/>
    </row>
    <row r="282" spans="1:12" s="3" customFormat="1" ht="21" customHeight="1" x14ac:dyDescent="0.15">
      <c r="A282" s="52"/>
      <c r="B282" s="52" t="s">
        <v>297</v>
      </c>
      <c r="C282" s="53"/>
      <c r="D282" s="74">
        <v>1</v>
      </c>
      <c r="E282" s="56">
        <v>0.6</v>
      </c>
      <c r="F282" s="56"/>
      <c r="G282" s="54">
        <v>1.25</v>
      </c>
      <c r="H282" s="57">
        <f t="shared" si="11"/>
        <v>0.75</v>
      </c>
      <c r="I282" s="55"/>
      <c r="J282" s="41"/>
      <c r="K282" s="41"/>
      <c r="L282" s="41"/>
    </row>
    <row r="283" spans="1:12" s="10" customFormat="1" ht="21" customHeight="1" x14ac:dyDescent="0.15">
      <c r="A283" s="52"/>
      <c r="B283" s="52" t="s">
        <v>111</v>
      </c>
      <c r="C283" s="53"/>
      <c r="D283" s="74">
        <v>1</v>
      </c>
      <c r="E283" s="56">
        <v>5.41</v>
      </c>
      <c r="F283" s="56"/>
      <c r="G283" s="54">
        <v>2.75</v>
      </c>
      <c r="H283" s="57">
        <f t="shared" si="11"/>
        <v>14.877500000000001</v>
      </c>
      <c r="I283" s="55"/>
      <c r="J283" s="39"/>
      <c r="K283" s="39"/>
      <c r="L283" s="39"/>
    </row>
    <row r="284" spans="1:12" s="10" customFormat="1" ht="21" customHeight="1" x14ac:dyDescent="0.15">
      <c r="A284" s="52"/>
      <c r="B284" s="52" t="s">
        <v>112</v>
      </c>
      <c r="C284" s="53"/>
      <c r="D284" s="74">
        <v>1</v>
      </c>
      <c r="E284" s="56">
        <v>5.71</v>
      </c>
      <c r="F284" s="56"/>
      <c r="G284" s="54">
        <v>2.95</v>
      </c>
      <c r="H284" s="57">
        <f t="shared" si="11"/>
        <v>16.8445</v>
      </c>
      <c r="I284" s="55"/>
      <c r="J284" s="39"/>
      <c r="K284" s="39"/>
      <c r="L284" s="39"/>
    </row>
    <row r="285" spans="1:12" s="3" customFormat="1" ht="21" customHeight="1" x14ac:dyDescent="0.15">
      <c r="A285" s="52"/>
      <c r="B285" s="52" t="s">
        <v>113</v>
      </c>
      <c r="C285" s="53"/>
      <c r="D285" s="74">
        <v>1</v>
      </c>
      <c r="E285" s="56">
        <v>4.4800000000000004</v>
      </c>
      <c r="F285" s="56"/>
      <c r="G285" s="54">
        <v>2.75</v>
      </c>
      <c r="H285" s="57">
        <f t="shared" si="11"/>
        <v>12.32</v>
      </c>
      <c r="I285" s="55"/>
      <c r="J285" s="41"/>
      <c r="K285" s="41"/>
      <c r="L285" s="41"/>
    </row>
    <row r="286" spans="1:12" s="10" customFormat="1" ht="21" customHeight="1" x14ac:dyDescent="0.15">
      <c r="A286" s="52"/>
      <c r="B286" s="52" t="s">
        <v>114</v>
      </c>
      <c r="C286" s="53"/>
      <c r="D286" s="74">
        <v>4</v>
      </c>
      <c r="E286" s="56">
        <v>3.49</v>
      </c>
      <c r="F286" s="56"/>
      <c r="G286" s="54">
        <v>2.95</v>
      </c>
      <c r="H286" s="57">
        <f>G286*E286*D286</f>
        <v>41.182000000000002</v>
      </c>
      <c r="I286" s="55"/>
      <c r="J286" s="39"/>
      <c r="K286" s="39"/>
      <c r="L286" s="39"/>
    </row>
    <row r="287" spans="1:12" s="10" customFormat="1" ht="21" customHeight="1" x14ac:dyDescent="0.15">
      <c r="A287" s="52"/>
      <c r="B287" s="52" t="s">
        <v>298</v>
      </c>
      <c r="C287" s="53"/>
      <c r="D287" s="74">
        <v>2</v>
      </c>
      <c r="E287" s="56">
        <v>3.49</v>
      </c>
      <c r="F287" s="56"/>
      <c r="G287" s="54">
        <v>1.1499999999999999</v>
      </c>
      <c r="H287" s="57">
        <f t="shared" ref="H287:H293" si="12">G287*E287*D287</f>
        <v>8.0269999999999992</v>
      </c>
      <c r="I287" s="55"/>
      <c r="J287" s="39"/>
      <c r="K287" s="39"/>
      <c r="L287" s="39"/>
    </row>
    <row r="288" spans="1:12" s="10" customFormat="1" ht="21" customHeight="1" x14ac:dyDescent="0.15">
      <c r="A288" s="52"/>
      <c r="B288" s="52" t="s">
        <v>115</v>
      </c>
      <c r="C288" s="53"/>
      <c r="D288" s="74">
        <v>2</v>
      </c>
      <c r="E288" s="56">
        <v>3.51</v>
      </c>
      <c r="F288" s="56"/>
      <c r="G288" s="54">
        <v>2.95</v>
      </c>
      <c r="H288" s="57">
        <f t="shared" si="12"/>
        <v>20.709</v>
      </c>
      <c r="I288" s="55"/>
      <c r="J288" s="39"/>
      <c r="K288" s="39"/>
      <c r="L288" s="39"/>
    </row>
    <row r="289" spans="1:12" s="10" customFormat="1" ht="21" customHeight="1" x14ac:dyDescent="0.15">
      <c r="A289" s="52"/>
      <c r="B289" s="52" t="s">
        <v>299</v>
      </c>
      <c r="C289" s="53"/>
      <c r="D289" s="74">
        <v>1</v>
      </c>
      <c r="E289" s="56">
        <v>1.1000000000000001</v>
      </c>
      <c r="F289" s="56"/>
      <c r="G289" s="54">
        <v>0.65</v>
      </c>
      <c r="H289" s="57">
        <f t="shared" si="12"/>
        <v>0.71500000000000008</v>
      </c>
      <c r="I289" s="55"/>
      <c r="J289" s="39"/>
      <c r="K289" s="39"/>
      <c r="L289" s="39"/>
    </row>
    <row r="290" spans="1:12" s="10" customFormat="1" ht="21" customHeight="1" x14ac:dyDescent="0.15">
      <c r="A290" s="52"/>
      <c r="B290" s="52" t="s">
        <v>116</v>
      </c>
      <c r="C290" s="53"/>
      <c r="D290" s="74">
        <v>1</v>
      </c>
      <c r="E290" s="56">
        <v>7.23</v>
      </c>
      <c r="F290" s="56"/>
      <c r="G290" s="54">
        <v>2.95</v>
      </c>
      <c r="H290" s="57">
        <f t="shared" si="12"/>
        <v>21.328500000000002</v>
      </c>
      <c r="I290" s="55"/>
      <c r="J290" s="39"/>
      <c r="K290" s="39"/>
      <c r="L290" s="39"/>
    </row>
    <row r="291" spans="1:12" s="10" customFormat="1" ht="21" customHeight="1" x14ac:dyDescent="0.15">
      <c r="A291" s="52"/>
      <c r="B291" s="52" t="s">
        <v>300</v>
      </c>
      <c r="C291" s="53"/>
      <c r="D291" s="74">
        <v>2</v>
      </c>
      <c r="E291" s="56">
        <v>0.9</v>
      </c>
      <c r="F291" s="56"/>
      <c r="G291" s="54">
        <v>2.1</v>
      </c>
      <c r="H291" s="57">
        <f t="shared" si="12"/>
        <v>3.7800000000000002</v>
      </c>
      <c r="I291" s="55"/>
      <c r="J291" s="39"/>
      <c r="K291" s="39"/>
      <c r="L291" s="39"/>
    </row>
    <row r="292" spans="1:12" s="10" customFormat="1" ht="21" customHeight="1" x14ac:dyDescent="0.15">
      <c r="A292" s="52"/>
      <c r="B292" s="52" t="s">
        <v>252</v>
      </c>
      <c r="C292" s="53"/>
      <c r="D292" s="74">
        <v>1</v>
      </c>
      <c r="E292" s="56">
        <f>2.55</f>
        <v>2.5499999999999998</v>
      </c>
      <c r="F292" s="56"/>
      <c r="G292" s="54">
        <v>2.95</v>
      </c>
      <c r="H292" s="57">
        <f t="shared" si="12"/>
        <v>7.5225</v>
      </c>
      <c r="I292" s="55"/>
      <c r="J292" s="39"/>
      <c r="K292" s="39"/>
      <c r="L292" s="39"/>
    </row>
    <row r="293" spans="1:12" s="10" customFormat="1" ht="21" customHeight="1" x14ac:dyDescent="0.15">
      <c r="A293" s="52"/>
      <c r="B293" s="52" t="s">
        <v>301</v>
      </c>
      <c r="C293" s="53"/>
      <c r="D293" s="74">
        <v>2</v>
      </c>
      <c r="E293" s="56">
        <v>0.7</v>
      </c>
      <c r="F293" s="56"/>
      <c r="G293" s="54">
        <v>2.1</v>
      </c>
      <c r="H293" s="57">
        <f t="shared" si="12"/>
        <v>2.94</v>
      </c>
      <c r="I293" s="55"/>
      <c r="J293" s="39"/>
      <c r="K293" s="39"/>
      <c r="L293" s="39"/>
    </row>
    <row r="294" spans="1:12" s="10" customFormat="1" ht="21" customHeight="1" x14ac:dyDescent="0.15">
      <c r="A294" s="52"/>
      <c r="B294" s="52" t="s">
        <v>334</v>
      </c>
      <c r="C294" s="53"/>
      <c r="D294" s="74">
        <v>1</v>
      </c>
      <c r="E294" s="56"/>
      <c r="F294" s="56"/>
      <c r="G294" s="54"/>
      <c r="H294" s="57">
        <f>I274</f>
        <v>10.89</v>
      </c>
      <c r="I294" s="55"/>
      <c r="J294" s="39"/>
      <c r="K294" s="39"/>
      <c r="L294" s="39"/>
    </row>
    <row r="295" spans="1:12" s="10" customFormat="1" ht="21" customHeight="1" x14ac:dyDescent="0.15">
      <c r="A295" s="52" t="s">
        <v>175</v>
      </c>
      <c r="B295" s="62" t="s">
        <v>174</v>
      </c>
      <c r="C295" s="53" t="s">
        <v>39</v>
      </c>
      <c r="D295" s="74"/>
      <c r="E295" s="56"/>
      <c r="F295" s="56"/>
      <c r="G295" s="54"/>
      <c r="H295" s="57"/>
      <c r="I295" s="55">
        <f>(H296+H299+H300+H301)-(H297+H298)</f>
        <v>15.932</v>
      </c>
      <c r="J295" s="39"/>
      <c r="K295" s="39"/>
      <c r="L295" s="39"/>
    </row>
    <row r="296" spans="1:12" s="10" customFormat="1" ht="21" customHeight="1" x14ac:dyDescent="0.15">
      <c r="A296" s="52"/>
      <c r="B296" s="52" t="s">
        <v>110</v>
      </c>
      <c r="C296" s="53"/>
      <c r="D296" s="74">
        <v>1</v>
      </c>
      <c r="E296" s="56">
        <v>2.5299999999999998</v>
      </c>
      <c r="F296" s="56"/>
      <c r="G296" s="54">
        <v>2.9</v>
      </c>
      <c r="H296" s="57">
        <f t="shared" ref="H296:H307" si="13">G296*E296*D296</f>
        <v>7.3369999999999989</v>
      </c>
      <c r="I296" s="55"/>
      <c r="J296" s="39"/>
      <c r="K296" s="39"/>
      <c r="L296" s="39"/>
    </row>
    <row r="297" spans="1:12" s="3" customFormat="1" ht="21" customHeight="1" x14ac:dyDescent="0.15">
      <c r="A297" s="52"/>
      <c r="B297" s="52" t="s">
        <v>296</v>
      </c>
      <c r="C297" s="53"/>
      <c r="D297" s="74">
        <v>1</v>
      </c>
      <c r="E297" s="56">
        <v>1.4</v>
      </c>
      <c r="F297" s="56"/>
      <c r="G297" s="54">
        <v>1.45</v>
      </c>
      <c r="H297" s="57">
        <f t="shared" si="13"/>
        <v>2.0299999999999998</v>
      </c>
      <c r="I297" s="55"/>
      <c r="J297" s="41"/>
      <c r="K297" s="41"/>
      <c r="L297" s="41"/>
    </row>
    <row r="298" spans="1:12" s="3" customFormat="1" ht="21" customHeight="1" x14ac:dyDescent="0.15">
      <c r="A298" s="52"/>
      <c r="B298" s="52" t="s">
        <v>297</v>
      </c>
      <c r="C298" s="53"/>
      <c r="D298" s="74">
        <v>1</v>
      </c>
      <c r="E298" s="56">
        <v>0.6</v>
      </c>
      <c r="F298" s="56"/>
      <c r="G298" s="54">
        <v>1.25</v>
      </c>
      <c r="H298" s="57">
        <f t="shared" si="13"/>
        <v>0.75</v>
      </c>
      <c r="I298" s="55"/>
      <c r="J298" s="41"/>
      <c r="K298" s="41"/>
      <c r="L298" s="41"/>
    </row>
    <row r="299" spans="1:12" s="10" customFormat="1" ht="21" customHeight="1" x14ac:dyDescent="0.15">
      <c r="A299" s="52"/>
      <c r="B299" s="52" t="s">
        <v>116</v>
      </c>
      <c r="C299" s="53"/>
      <c r="D299" s="74">
        <v>1</v>
      </c>
      <c r="E299" s="56">
        <v>1.35</v>
      </c>
      <c r="F299" s="56"/>
      <c r="G299" s="54">
        <v>3.1</v>
      </c>
      <c r="H299" s="57">
        <f t="shared" si="13"/>
        <v>4.1850000000000005</v>
      </c>
      <c r="I299" s="55"/>
      <c r="J299" s="39"/>
      <c r="K299" s="39"/>
      <c r="L299" s="39"/>
    </row>
    <row r="300" spans="1:12" s="10" customFormat="1" ht="21" customHeight="1" x14ac:dyDescent="0.15">
      <c r="A300" s="52"/>
      <c r="B300" s="52" t="s">
        <v>335</v>
      </c>
      <c r="C300" s="53"/>
      <c r="D300" s="74">
        <v>1</v>
      </c>
      <c r="E300" s="56">
        <v>6.48</v>
      </c>
      <c r="F300" s="56"/>
      <c r="G300" s="54">
        <v>1</v>
      </c>
      <c r="H300" s="57">
        <f t="shared" si="13"/>
        <v>6.48</v>
      </c>
      <c r="I300" s="55"/>
      <c r="J300" s="39"/>
      <c r="K300" s="39"/>
      <c r="L300" s="39"/>
    </row>
    <row r="301" spans="1:12" s="10" customFormat="1" ht="21" customHeight="1" x14ac:dyDescent="0.15">
      <c r="A301" s="52"/>
      <c r="B301" s="52" t="s">
        <v>309</v>
      </c>
      <c r="C301" s="53"/>
      <c r="D301" s="74">
        <v>1</v>
      </c>
      <c r="E301" s="56">
        <v>3.55</v>
      </c>
      <c r="F301" s="56"/>
      <c r="G301" s="54">
        <v>0.2</v>
      </c>
      <c r="H301" s="57">
        <f>G301*E301*D301</f>
        <v>0.71</v>
      </c>
      <c r="I301" s="55"/>
      <c r="J301" s="39"/>
      <c r="K301" s="39"/>
      <c r="L301" s="39"/>
    </row>
    <row r="302" spans="1:12" s="10" customFormat="1" ht="21" customHeight="1" x14ac:dyDescent="0.15">
      <c r="A302" s="52" t="s">
        <v>304</v>
      </c>
      <c r="B302" s="62" t="s">
        <v>305</v>
      </c>
      <c r="C302" s="53" t="s">
        <v>39</v>
      </c>
      <c r="D302" s="74"/>
      <c r="E302" s="56"/>
      <c r="F302" s="56"/>
      <c r="G302" s="54" t="s">
        <v>485</v>
      </c>
      <c r="H302" s="57"/>
      <c r="I302" s="55">
        <f>SUM(H303:H307)</f>
        <v>9.41</v>
      </c>
      <c r="J302" s="39"/>
      <c r="K302" s="39"/>
      <c r="L302" s="39"/>
    </row>
    <row r="303" spans="1:12" s="10" customFormat="1" ht="21" customHeight="1" x14ac:dyDescent="0.15">
      <c r="A303" s="52"/>
      <c r="B303" s="52" t="s">
        <v>338</v>
      </c>
      <c r="C303" s="53"/>
      <c r="D303" s="74">
        <v>1</v>
      </c>
      <c r="E303" s="56">
        <v>0.75</v>
      </c>
      <c r="F303" s="56"/>
      <c r="G303" s="54">
        <v>2.75</v>
      </c>
      <c r="H303" s="57">
        <f t="shared" si="13"/>
        <v>2.0625</v>
      </c>
      <c r="I303" s="55"/>
      <c r="J303" s="39"/>
      <c r="K303" s="39"/>
      <c r="L303" s="39"/>
    </row>
    <row r="304" spans="1:12" s="10" customFormat="1" ht="21" customHeight="1" x14ac:dyDescent="0.15">
      <c r="A304" s="52"/>
      <c r="B304" s="52" t="s">
        <v>320</v>
      </c>
      <c r="C304" s="53"/>
      <c r="D304" s="74">
        <v>1</v>
      </c>
      <c r="E304" s="56">
        <v>0.4</v>
      </c>
      <c r="F304" s="56"/>
      <c r="G304" s="54">
        <v>2.9</v>
      </c>
      <c r="H304" s="57">
        <f>G304*E304*D304</f>
        <v>1.1599999999999999</v>
      </c>
      <c r="I304" s="55"/>
      <c r="J304" s="39"/>
      <c r="K304" s="39"/>
      <c r="L304" s="39"/>
    </row>
    <row r="305" spans="1:12" s="10" customFormat="1" ht="21" customHeight="1" x14ac:dyDescent="0.15">
      <c r="A305" s="52"/>
      <c r="B305" s="52" t="s">
        <v>339</v>
      </c>
      <c r="C305" s="53"/>
      <c r="D305" s="74">
        <v>1</v>
      </c>
      <c r="E305" s="56">
        <v>1</v>
      </c>
      <c r="F305" s="56"/>
      <c r="G305" s="54">
        <v>2.75</v>
      </c>
      <c r="H305" s="57">
        <f t="shared" si="13"/>
        <v>2.75</v>
      </c>
      <c r="I305" s="55"/>
      <c r="J305" s="39"/>
      <c r="K305" s="39"/>
      <c r="L305" s="39"/>
    </row>
    <row r="306" spans="1:12" s="10" customFormat="1" ht="21" customHeight="1" x14ac:dyDescent="0.15">
      <c r="A306" s="52"/>
      <c r="B306" s="52" t="s">
        <v>340</v>
      </c>
      <c r="C306" s="53"/>
      <c r="D306" s="74">
        <v>1</v>
      </c>
      <c r="E306" s="56">
        <v>0.75</v>
      </c>
      <c r="F306" s="56"/>
      <c r="G306" s="54">
        <v>2.75</v>
      </c>
      <c r="H306" s="57">
        <f t="shared" si="13"/>
        <v>2.0625</v>
      </c>
      <c r="I306" s="55"/>
      <c r="J306" s="39"/>
      <c r="K306" s="39"/>
      <c r="L306" s="39"/>
    </row>
    <row r="307" spans="1:12" s="10" customFormat="1" ht="21" customHeight="1" x14ac:dyDescent="0.15">
      <c r="A307" s="52"/>
      <c r="B307" s="52" t="s">
        <v>341</v>
      </c>
      <c r="C307" s="53"/>
      <c r="D307" s="74">
        <v>1</v>
      </c>
      <c r="E307" s="56">
        <v>0.5</v>
      </c>
      <c r="F307" s="56"/>
      <c r="G307" s="54">
        <v>2.75</v>
      </c>
      <c r="H307" s="57">
        <f t="shared" si="13"/>
        <v>1.375</v>
      </c>
      <c r="I307" s="55"/>
      <c r="J307" s="39"/>
      <c r="K307" s="39"/>
      <c r="L307" s="39"/>
    </row>
    <row r="308" spans="1:12" s="10" customFormat="1" ht="21" customHeight="1" x14ac:dyDescent="0.15">
      <c r="A308" s="52" t="s">
        <v>177</v>
      </c>
      <c r="B308" s="62" t="s">
        <v>176</v>
      </c>
      <c r="C308" s="53" t="s">
        <v>39</v>
      </c>
      <c r="D308" s="74"/>
      <c r="E308" s="56"/>
      <c r="F308" s="56"/>
      <c r="G308" s="54"/>
      <c r="H308" s="57"/>
      <c r="I308" s="55">
        <f>SUM(H309:H323)</f>
        <v>12.081000000000003</v>
      </c>
      <c r="J308" s="39"/>
      <c r="K308" s="39"/>
      <c r="L308" s="39"/>
    </row>
    <row r="309" spans="1:12" s="10" customFormat="1" ht="21" customHeight="1" x14ac:dyDescent="0.15">
      <c r="A309" s="59"/>
      <c r="B309" s="52" t="s">
        <v>152</v>
      </c>
      <c r="C309" s="58"/>
      <c r="D309" s="74"/>
      <c r="E309" s="57"/>
      <c r="F309" s="57"/>
      <c r="G309" s="55"/>
      <c r="H309" s="57"/>
      <c r="I309" s="55"/>
      <c r="J309" s="39"/>
      <c r="K309" s="39"/>
      <c r="L309" s="39"/>
    </row>
    <row r="310" spans="1:12" s="10" customFormat="1" ht="21" customHeight="1" x14ac:dyDescent="0.15">
      <c r="A310" s="52"/>
      <c r="B310" s="52" t="s">
        <v>148</v>
      </c>
      <c r="C310" s="53"/>
      <c r="D310" s="74">
        <v>1</v>
      </c>
      <c r="E310" s="57">
        <v>1.8</v>
      </c>
      <c r="F310" s="57"/>
      <c r="G310" s="55">
        <v>0.25</v>
      </c>
      <c r="H310" s="57">
        <f t="shared" ref="H310:H322" si="14">G310*E310*D310</f>
        <v>0.45</v>
      </c>
      <c r="I310" s="55"/>
      <c r="J310" s="39"/>
      <c r="K310" s="39"/>
      <c r="L310" s="39"/>
    </row>
    <row r="311" spans="1:12" s="10" customFormat="1" ht="21" customHeight="1" x14ac:dyDescent="0.15">
      <c r="A311" s="52"/>
      <c r="B311" s="52"/>
      <c r="C311" s="53"/>
      <c r="D311" s="74">
        <v>1</v>
      </c>
      <c r="E311" s="56">
        <v>4.83</v>
      </c>
      <c r="F311" s="56"/>
      <c r="G311" s="54">
        <v>0.2</v>
      </c>
      <c r="H311" s="57">
        <f t="shared" si="14"/>
        <v>0.96600000000000008</v>
      </c>
      <c r="I311" s="55"/>
      <c r="J311" s="39"/>
      <c r="K311" s="39"/>
      <c r="L311" s="39"/>
    </row>
    <row r="312" spans="1:12" s="10" customFormat="1" ht="21" customHeight="1" x14ac:dyDescent="0.15">
      <c r="A312" s="52"/>
      <c r="B312" s="52" t="s">
        <v>337</v>
      </c>
      <c r="C312" s="53"/>
      <c r="D312" s="74">
        <v>1</v>
      </c>
      <c r="E312" s="56">
        <v>2.93</v>
      </c>
      <c r="F312" s="56"/>
      <c r="G312" s="54">
        <v>0.4</v>
      </c>
      <c r="H312" s="57">
        <f t="shared" si="14"/>
        <v>1.1720000000000002</v>
      </c>
      <c r="I312" s="55"/>
      <c r="J312" s="39"/>
      <c r="K312" s="39"/>
      <c r="L312" s="39"/>
    </row>
    <row r="313" spans="1:12" s="10" customFormat="1" ht="21" customHeight="1" x14ac:dyDescent="0.15">
      <c r="A313" s="52"/>
      <c r="B313" s="52"/>
      <c r="C313" s="53"/>
      <c r="D313" s="74">
        <v>1</v>
      </c>
      <c r="E313" s="56">
        <v>2.2000000000000002</v>
      </c>
      <c r="F313" s="56"/>
      <c r="G313" s="54">
        <v>0.2</v>
      </c>
      <c r="H313" s="57">
        <f t="shared" si="14"/>
        <v>0.44000000000000006</v>
      </c>
      <c r="I313" s="55"/>
      <c r="J313" s="39"/>
      <c r="K313" s="39"/>
      <c r="L313" s="39"/>
    </row>
    <row r="314" spans="1:12" s="10" customFormat="1" ht="21" customHeight="1" x14ac:dyDescent="0.15">
      <c r="A314" s="52"/>
      <c r="B314" s="52" t="s">
        <v>149</v>
      </c>
      <c r="C314" s="53"/>
      <c r="D314" s="74">
        <v>1</v>
      </c>
      <c r="E314" s="56">
        <v>1.8</v>
      </c>
      <c r="F314" s="56"/>
      <c r="G314" s="54">
        <v>0.25</v>
      </c>
      <c r="H314" s="57">
        <f t="shared" si="14"/>
        <v>0.45</v>
      </c>
      <c r="I314" s="55"/>
      <c r="J314" s="39"/>
      <c r="K314" s="39"/>
      <c r="L314" s="39"/>
    </row>
    <row r="315" spans="1:12" s="10" customFormat="1" ht="21" customHeight="1" x14ac:dyDescent="0.15">
      <c r="A315" s="52"/>
      <c r="B315" s="52"/>
      <c r="C315" s="53"/>
      <c r="D315" s="74">
        <v>1</v>
      </c>
      <c r="E315" s="56">
        <v>2.5299999999999998</v>
      </c>
      <c r="F315" s="56"/>
      <c r="G315" s="54">
        <v>0.1</v>
      </c>
      <c r="H315" s="57">
        <f t="shared" si="14"/>
        <v>0.253</v>
      </c>
      <c r="I315" s="55"/>
      <c r="J315" s="39"/>
      <c r="K315" s="39"/>
      <c r="L315" s="39"/>
    </row>
    <row r="316" spans="1:12" s="10" customFormat="1" ht="21" customHeight="1" x14ac:dyDescent="0.15">
      <c r="A316" s="52"/>
      <c r="B316" s="52"/>
      <c r="C316" s="53"/>
      <c r="D316" s="74">
        <v>2</v>
      </c>
      <c r="E316" s="56">
        <v>4.9800000000000004</v>
      </c>
      <c r="F316" s="56"/>
      <c r="G316" s="54">
        <v>0.2</v>
      </c>
      <c r="H316" s="57">
        <f t="shared" si="14"/>
        <v>1.9920000000000002</v>
      </c>
      <c r="I316" s="55"/>
      <c r="J316" s="39"/>
      <c r="K316" s="39"/>
      <c r="L316" s="39"/>
    </row>
    <row r="317" spans="1:12" s="10" customFormat="1" ht="21" customHeight="1" x14ac:dyDescent="0.15">
      <c r="A317" s="52"/>
      <c r="B317" s="52" t="s">
        <v>150</v>
      </c>
      <c r="C317" s="53"/>
      <c r="D317" s="74">
        <v>1</v>
      </c>
      <c r="E317" s="56">
        <v>4.4800000000000004</v>
      </c>
      <c r="F317" s="56"/>
      <c r="G317" s="54">
        <v>0.25</v>
      </c>
      <c r="H317" s="57">
        <f t="shared" si="14"/>
        <v>1.1200000000000001</v>
      </c>
      <c r="I317" s="55"/>
      <c r="J317" s="39"/>
      <c r="K317" s="39"/>
      <c r="L317" s="39"/>
    </row>
    <row r="318" spans="1:12" s="10" customFormat="1" ht="21" customHeight="1" x14ac:dyDescent="0.15">
      <c r="A318" s="52"/>
      <c r="B318" s="52"/>
      <c r="C318" s="53"/>
      <c r="D318" s="74">
        <v>2</v>
      </c>
      <c r="E318" s="56">
        <v>4.9800000000000004</v>
      </c>
      <c r="F318" s="56"/>
      <c r="G318" s="54">
        <v>0.2</v>
      </c>
      <c r="H318" s="57">
        <f t="shared" si="14"/>
        <v>1.9920000000000002</v>
      </c>
      <c r="I318" s="55"/>
      <c r="J318" s="39"/>
      <c r="K318" s="39"/>
      <c r="L318" s="39"/>
    </row>
    <row r="319" spans="1:12" s="10" customFormat="1" ht="21" customHeight="1" x14ac:dyDescent="0.15">
      <c r="A319" s="52"/>
      <c r="B319" s="52" t="s">
        <v>151</v>
      </c>
      <c r="C319" s="53"/>
      <c r="D319" s="74">
        <v>1</v>
      </c>
      <c r="E319" s="56">
        <v>4.9800000000000004</v>
      </c>
      <c r="F319" s="56"/>
      <c r="G319" s="54">
        <v>0.2</v>
      </c>
      <c r="H319" s="57">
        <f t="shared" si="14"/>
        <v>0.99600000000000011</v>
      </c>
      <c r="I319" s="55"/>
      <c r="J319" s="39"/>
      <c r="K319" s="39"/>
      <c r="L319" s="39"/>
    </row>
    <row r="320" spans="1:12" s="10" customFormat="1" ht="21" customHeight="1" x14ac:dyDescent="0.15">
      <c r="A320" s="52"/>
      <c r="B320" s="52" t="s">
        <v>153</v>
      </c>
      <c r="C320" s="58"/>
      <c r="D320" s="74"/>
      <c r="E320" s="57"/>
      <c r="F320" s="57"/>
      <c r="G320" s="55"/>
      <c r="H320" s="57"/>
      <c r="I320" s="55"/>
      <c r="J320" s="39"/>
      <c r="K320" s="39"/>
      <c r="L320" s="39"/>
    </row>
    <row r="321" spans="1:12" s="10" customFormat="1" ht="21" customHeight="1" x14ac:dyDescent="0.15">
      <c r="A321" s="52"/>
      <c r="B321" s="52" t="s">
        <v>283</v>
      </c>
      <c r="C321" s="53"/>
      <c r="D321" s="74">
        <v>1</v>
      </c>
      <c r="E321" s="57">
        <v>10.5</v>
      </c>
      <c r="F321" s="57"/>
      <c r="G321" s="55">
        <v>0.1</v>
      </c>
      <c r="H321" s="57">
        <f t="shared" si="14"/>
        <v>1.05</v>
      </c>
      <c r="I321" s="55"/>
      <c r="J321" s="39"/>
      <c r="K321" s="39"/>
      <c r="L321" s="39"/>
    </row>
    <row r="322" spans="1:12" s="10" customFormat="1" ht="21" customHeight="1" x14ac:dyDescent="0.15">
      <c r="A322" s="52"/>
      <c r="B322" s="52" t="s">
        <v>284</v>
      </c>
      <c r="C322" s="53"/>
      <c r="D322" s="74">
        <v>1</v>
      </c>
      <c r="E322" s="56">
        <v>10.5</v>
      </c>
      <c r="F322" s="56"/>
      <c r="G322" s="54">
        <v>0.1</v>
      </c>
      <c r="H322" s="57">
        <f t="shared" si="14"/>
        <v>1.05</v>
      </c>
      <c r="I322" s="55"/>
      <c r="J322" s="39"/>
      <c r="K322" s="39"/>
      <c r="L322" s="39"/>
    </row>
    <row r="323" spans="1:12" s="10" customFormat="1" ht="21" customHeight="1" x14ac:dyDescent="0.15">
      <c r="A323" s="52"/>
      <c r="B323" s="52" t="s">
        <v>336</v>
      </c>
      <c r="C323" s="53"/>
      <c r="D323" s="74">
        <v>1</v>
      </c>
      <c r="E323" s="56">
        <v>0.25</v>
      </c>
      <c r="F323" s="56"/>
      <c r="G323" s="54">
        <v>0.6</v>
      </c>
      <c r="H323" s="57">
        <f>G323*E323*D323</f>
        <v>0.15</v>
      </c>
      <c r="I323" s="55"/>
      <c r="J323" s="39"/>
      <c r="K323" s="39"/>
      <c r="L323" s="39"/>
    </row>
    <row r="324" spans="1:12" s="10" customFormat="1" ht="21" customHeight="1" x14ac:dyDescent="0.15">
      <c r="A324" s="52" t="s">
        <v>179</v>
      </c>
      <c r="B324" s="62" t="s">
        <v>178</v>
      </c>
      <c r="C324" s="53"/>
      <c r="D324" s="74"/>
      <c r="E324" s="56"/>
      <c r="F324" s="56"/>
      <c r="G324" s="54"/>
      <c r="H324" s="57"/>
      <c r="I324" s="55"/>
      <c r="J324" s="39"/>
      <c r="K324" s="39"/>
      <c r="L324" s="39"/>
    </row>
    <row r="325" spans="1:12" s="10" customFormat="1" ht="21" customHeight="1" x14ac:dyDescent="0.15">
      <c r="A325" s="52"/>
      <c r="B325" s="52" t="s">
        <v>343</v>
      </c>
      <c r="C325" s="53" t="s">
        <v>181</v>
      </c>
      <c r="D325" s="74"/>
      <c r="E325" s="56" t="s">
        <v>342</v>
      </c>
      <c r="F325" s="56"/>
      <c r="G325" s="54"/>
      <c r="H325" s="57"/>
      <c r="I325" s="55">
        <f>SUM(H326:H327)</f>
        <v>9.4</v>
      </c>
      <c r="J325" s="39"/>
      <c r="K325" s="39"/>
      <c r="L325" s="39"/>
    </row>
    <row r="326" spans="1:12" s="10" customFormat="1" ht="21" customHeight="1" x14ac:dyDescent="0.15">
      <c r="A326" s="52"/>
      <c r="B326" s="52" t="s">
        <v>193</v>
      </c>
      <c r="C326" s="53"/>
      <c r="D326" s="74">
        <v>1</v>
      </c>
      <c r="E326" s="56">
        <v>5.7</v>
      </c>
      <c r="F326" s="56"/>
      <c r="G326" s="54"/>
      <c r="H326" s="57">
        <f>E326*D326</f>
        <v>5.7</v>
      </c>
      <c r="I326" s="55"/>
      <c r="J326" s="39"/>
      <c r="K326" s="39"/>
      <c r="L326" s="39"/>
    </row>
    <row r="327" spans="1:12" s="10" customFormat="1" ht="21" customHeight="1" x14ac:dyDescent="0.15">
      <c r="A327" s="52"/>
      <c r="B327" s="52" t="s">
        <v>182</v>
      </c>
      <c r="C327" s="53"/>
      <c r="D327" s="74">
        <v>1</v>
      </c>
      <c r="E327" s="56">
        <v>3.7</v>
      </c>
      <c r="F327" s="56"/>
      <c r="G327" s="54"/>
      <c r="H327" s="57">
        <f t="shared" ref="H327:H332" si="15">E327*D327</f>
        <v>3.7</v>
      </c>
      <c r="I327" s="55"/>
      <c r="J327" s="39"/>
      <c r="K327" s="39"/>
      <c r="L327" s="39"/>
    </row>
    <row r="328" spans="1:12" s="10" customFormat="1" ht="21" customHeight="1" x14ac:dyDescent="0.15">
      <c r="A328" s="52"/>
      <c r="B328" s="52" t="s">
        <v>344</v>
      </c>
      <c r="C328" s="53" t="s">
        <v>181</v>
      </c>
      <c r="D328" s="74"/>
      <c r="E328" s="56"/>
      <c r="F328" s="56"/>
      <c r="G328" s="54"/>
      <c r="H328" s="57"/>
      <c r="I328" s="55">
        <f>SUM(H329:H332)</f>
        <v>32.06</v>
      </c>
      <c r="J328" s="39"/>
      <c r="K328" s="39"/>
      <c r="L328" s="39"/>
    </row>
    <row r="329" spans="1:12" s="10" customFormat="1" ht="21" customHeight="1" x14ac:dyDescent="0.15">
      <c r="A329" s="52"/>
      <c r="B329" s="52" t="s">
        <v>306</v>
      </c>
      <c r="C329" s="53"/>
      <c r="D329" s="74">
        <v>1</v>
      </c>
      <c r="E329" s="56">
        <v>5.0999999999999996</v>
      </c>
      <c r="F329" s="56"/>
      <c r="G329" s="54"/>
      <c r="H329" s="57">
        <f t="shared" si="15"/>
        <v>5.0999999999999996</v>
      </c>
      <c r="I329" s="55"/>
      <c r="J329" s="39"/>
      <c r="K329" s="39"/>
      <c r="L329" s="39"/>
    </row>
    <row r="330" spans="1:12" s="10" customFormat="1" ht="21" customHeight="1" x14ac:dyDescent="0.15">
      <c r="A330" s="52"/>
      <c r="B330" s="52" t="s">
        <v>307</v>
      </c>
      <c r="C330" s="53"/>
      <c r="D330" s="74">
        <v>1</v>
      </c>
      <c r="E330" s="56">
        <v>4.9000000000000004</v>
      </c>
      <c r="F330" s="56"/>
      <c r="G330" s="54"/>
      <c r="H330" s="57">
        <f>E330*D330</f>
        <v>4.9000000000000004</v>
      </c>
      <c r="I330" s="55"/>
      <c r="J330" s="39"/>
      <c r="K330" s="39"/>
      <c r="L330" s="39"/>
    </row>
    <row r="331" spans="1:12" s="10" customFormat="1" ht="21" customHeight="1" x14ac:dyDescent="0.15">
      <c r="A331" s="52"/>
      <c r="B331" s="52" t="s">
        <v>196</v>
      </c>
      <c r="C331" s="53"/>
      <c r="D331" s="74">
        <v>2</v>
      </c>
      <c r="E331" s="56">
        <v>9.2799999999999994</v>
      </c>
      <c r="F331" s="56"/>
      <c r="G331" s="54"/>
      <c r="H331" s="57">
        <f t="shared" si="15"/>
        <v>18.559999999999999</v>
      </c>
      <c r="I331" s="55"/>
      <c r="J331" s="39"/>
      <c r="K331" s="39"/>
      <c r="L331" s="39"/>
    </row>
    <row r="332" spans="1:12" s="10" customFormat="1" ht="21" customHeight="1" x14ac:dyDescent="0.15">
      <c r="A332" s="52"/>
      <c r="B332" s="52" t="s">
        <v>308</v>
      </c>
      <c r="C332" s="53"/>
      <c r="D332" s="74">
        <v>1</v>
      </c>
      <c r="E332" s="56">
        <v>3.5</v>
      </c>
      <c r="F332" s="56"/>
      <c r="G332" s="54"/>
      <c r="H332" s="57">
        <f t="shared" si="15"/>
        <v>3.5</v>
      </c>
      <c r="I332" s="55"/>
      <c r="J332" s="39"/>
      <c r="K332" s="39"/>
      <c r="L332" s="39"/>
    </row>
    <row r="333" spans="1:12" s="10" customFormat="1" ht="21" customHeight="1" x14ac:dyDescent="0.15">
      <c r="A333" s="71">
        <v>3.3</v>
      </c>
      <c r="B333" s="64" t="s">
        <v>310</v>
      </c>
      <c r="C333" s="53"/>
      <c r="D333" s="74"/>
      <c r="E333" s="56"/>
      <c r="F333" s="56"/>
      <c r="G333" s="54"/>
      <c r="H333" s="57"/>
      <c r="I333" s="55"/>
      <c r="J333" s="39"/>
      <c r="K333" s="39"/>
      <c r="L333" s="39"/>
    </row>
    <row r="334" spans="1:12" s="10" customFormat="1" ht="21" customHeight="1" x14ac:dyDescent="0.15">
      <c r="A334" s="76" t="s">
        <v>311</v>
      </c>
      <c r="B334" s="62" t="s">
        <v>183</v>
      </c>
      <c r="C334" s="53" t="s">
        <v>39</v>
      </c>
      <c r="D334" s="74"/>
      <c r="E334" s="56"/>
      <c r="F334" s="56"/>
      <c r="G334" s="54"/>
      <c r="H334" s="57"/>
      <c r="I334" s="55">
        <f>SUM(H335:H337)</f>
        <v>52.122199999999999</v>
      </c>
      <c r="J334" s="39"/>
      <c r="K334" s="39"/>
      <c r="L334" s="39"/>
    </row>
    <row r="335" spans="1:12" s="10" customFormat="1" ht="21" customHeight="1" x14ac:dyDescent="0.15">
      <c r="A335" s="52"/>
      <c r="B335" s="52" t="s">
        <v>289</v>
      </c>
      <c r="C335" s="53"/>
      <c r="D335" s="74">
        <v>2</v>
      </c>
      <c r="E335" s="56">
        <v>4.78</v>
      </c>
      <c r="F335" s="56">
        <v>3.49</v>
      </c>
      <c r="G335" s="54"/>
      <c r="H335" s="57">
        <f>D335*E335*F335</f>
        <v>33.364400000000003</v>
      </c>
      <c r="I335" s="55"/>
      <c r="J335" s="39"/>
      <c r="K335" s="39"/>
      <c r="L335" s="39"/>
    </row>
    <row r="336" spans="1:12" s="10" customFormat="1" ht="21" customHeight="1" x14ac:dyDescent="0.15">
      <c r="A336" s="52"/>
      <c r="B336" s="52" t="s">
        <v>290</v>
      </c>
      <c r="C336" s="53"/>
      <c r="D336" s="74">
        <v>1</v>
      </c>
      <c r="E336" s="56">
        <v>4.78</v>
      </c>
      <c r="F336" s="56">
        <v>3.51</v>
      </c>
      <c r="G336" s="54"/>
      <c r="H336" s="57">
        <f>D336*E336*F336</f>
        <v>16.777799999999999</v>
      </c>
      <c r="I336" s="55"/>
      <c r="J336" s="39"/>
      <c r="K336" s="39"/>
      <c r="L336" s="39"/>
    </row>
    <row r="337" spans="1:12" s="10" customFormat="1" ht="21" customHeight="1" x14ac:dyDescent="0.15">
      <c r="A337" s="52"/>
      <c r="B337" s="52" t="s">
        <v>309</v>
      </c>
      <c r="C337" s="53"/>
      <c r="D337" s="74">
        <v>1</v>
      </c>
      <c r="E337" s="56">
        <v>3.3</v>
      </c>
      <c r="F337" s="56">
        <v>0.6</v>
      </c>
      <c r="G337" s="54"/>
      <c r="H337" s="57">
        <f>D337*E337*F337</f>
        <v>1.9799999999999998</v>
      </c>
      <c r="I337" s="55"/>
      <c r="J337" s="39"/>
      <c r="K337" s="39"/>
      <c r="L337" s="39"/>
    </row>
    <row r="338" spans="1:12" s="10" customFormat="1" ht="21" customHeight="1" x14ac:dyDescent="0.15">
      <c r="A338" s="71">
        <v>3.4</v>
      </c>
      <c r="B338" s="59" t="s">
        <v>38</v>
      </c>
      <c r="C338" s="53"/>
      <c r="D338" s="74"/>
      <c r="E338" s="56"/>
      <c r="F338" s="56"/>
      <c r="G338" s="54"/>
      <c r="H338" s="57"/>
      <c r="I338" s="55"/>
      <c r="J338" s="39"/>
      <c r="K338" s="39"/>
      <c r="L338" s="39"/>
    </row>
    <row r="339" spans="1:12" s="10" customFormat="1" ht="21" customHeight="1" x14ac:dyDescent="0.15">
      <c r="A339" s="52" t="s">
        <v>184</v>
      </c>
      <c r="B339" s="62" t="s">
        <v>319</v>
      </c>
      <c r="C339" s="53" t="s">
        <v>39</v>
      </c>
      <c r="D339" s="74"/>
      <c r="E339" s="56"/>
      <c r="F339" s="56"/>
      <c r="G339" s="54"/>
      <c r="H339" s="57"/>
      <c r="I339" s="55">
        <f>(H340+H342+H343+H344+H345+H346)-(H341+H347)</f>
        <v>53.782999999999987</v>
      </c>
      <c r="J339" s="39"/>
      <c r="K339" s="39"/>
      <c r="L339" s="39"/>
    </row>
    <row r="340" spans="1:12" s="10" customFormat="1" ht="21" customHeight="1" x14ac:dyDescent="0.15">
      <c r="A340" s="52"/>
      <c r="B340" s="52" t="s">
        <v>243</v>
      </c>
      <c r="C340" s="53"/>
      <c r="G340" s="54"/>
      <c r="H340" s="57">
        <f>F350*E350*D350</f>
        <v>29.9298</v>
      </c>
      <c r="I340" s="55"/>
      <c r="J340" s="39"/>
      <c r="K340" s="39"/>
      <c r="L340" s="39"/>
    </row>
    <row r="341" spans="1:12" s="10" customFormat="1" ht="21" customHeight="1" x14ac:dyDescent="0.15">
      <c r="A341" s="52"/>
      <c r="B341" s="52" t="s">
        <v>247</v>
      </c>
      <c r="C341" s="53"/>
      <c r="G341" s="54"/>
      <c r="H341" s="57">
        <f>F351*E351*D351</f>
        <v>0.125</v>
      </c>
      <c r="I341" s="55"/>
      <c r="J341" s="39"/>
      <c r="K341" s="39"/>
      <c r="L341" s="39"/>
    </row>
    <row r="342" spans="1:12" s="10" customFormat="1" ht="21" customHeight="1" x14ac:dyDescent="0.15">
      <c r="A342" s="52"/>
      <c r="B342" s="52" t="s">
        <v>244</v>
      </c>
      <c r="C342" s="53"/>
      <c r="D342" s="74">
        <v>1</v>
      </c>
      <c r="E342" s="56">
        <v>2.78</v>
      </c>
      <c r="F342" s="56">
        <v>1.2</v>
      </c>
      <c r="G342" s="54"/>
      <c r="H342" s="57">
        <f t="shared" ref="H342:H347" si="16">F342*E342*D342</f>
        <v>3.3359999999999999</v>
      </c>
      <c r="I342" s="55"/>
      <c r="J342" s="39"/>
      <c r="K342" s="39"/>
      <c r="L342" s="39"/>
    </row>
    <row r="343" spans="1:12" s="10" customFormat="1" ht="21" customHeight="1" x14ac:dyDescent="0.15">
      <c r="A343" s="52"/>
      <c r="B343" s="52"/>
      <c r="C343" s="53"/>
      <c r="D343" s="74">
        <v>1</v>
      </c>
      <c r="E343" s="56">
        <v>0.7</v>
      </c>
      <c r="F343" s="56">
        <v>0.15</v>
      </c>
      <c r="G343" s="54"/>
      <c r="H343" s="57">
        <f t="shared" si="16"/>
        <v>0.105</v>
      </c>
      <c r="I343" s="55"/>
      <c r="J343" s="39"/>
      <c r="K343" s="39"/>
      <c r="L343" s="39"/>
    </row>
    <row r="344" spans="1:12" s="10" customFormat="1" ht="21" customHeight="1" x14ac:dyDescent="0.15">
      <c r="A344" s="52"/>
      <c r="B344" s="52" t="s">
        <v>245</v>
      </c>
      <c r="C344" s="53"/>
      <c r="D344" s="74">
        <v>1</v>
      </c>
      <c r="E344" s="56">
        <v>3.49</v>
      </c>
      <c r="F344" s="56">
        <v>2.78</v>
      </c>
      <c r="G344" s="54"/>
      <c r="H344" s="57">
        <f t="shared" si="16"/>
        <v>9.7021999999999995</v>
      </c>
      <c r="I344" s="55"/>
      <c r="J344" s="39"/>
      <c r="K344" s="39"/>
      <c r="L344" s="39"/>
    </row>
    <row r="345" spans="1:12" s="10" customFormat="1" ht="21" customHeight="1" x14ac:dyDescent="0.15">
      <c r="A345" s="52"/>
      <c r="B345" s="52"/>
      <c r="C345" s="53"/>
      <c r="D345" s="74">
        <v>1</v>
      </c>
      <c r="E345" s="56">
        <v>0.9</v>
      </c>
      <c r="F345" s="56">
        <v>0.15</v>
      </c>
      <c r="G345" s="54"/>
      <c r="H345" s="57">
        <f t="shared" si="16"/>
        <v>0.13500000000000001</v>
      </c>
      <c r="I345" s="55"/>
      <c r="J345" s="39"/>
      <c r="K345" s="39"/>
      <c r="L345" s="39"/>
    </row>
    <row r="346" spans="1:12" s="10" customFormat="1" ht="21" customHeight="1" x14ac:dyDescent="0.15">
      <c r="A346" s="52"/>
      <c r="B346" s="52" t="s">
        <v>246</v>
      </c>
      <c r="C346" s="53"/>
      <c r="D346" s="74">
        <v>1</v>
      </c>
      <c r="E346" s="56">
        <v>5.25</v>
      </c>
      <c r="F346" s="56">
        <v>2.0499999999999998</v>
      </c>
      <c r="G346" s="54"/>
      <c r="H346" s="57">
        <f t="shared" si="16"/>
        <v>10.762499999999999</v>
      </c>
      <c r="I346" s="55"/>
      <c r="J346" s="39"/>
      <c r="K346" s="39"/>
      <c r="L346" s="39"/>
    </row>
    <row r="347" spans="1:12" s="10" customFormat="1" ht="21" customHeight="1" x14ac:dyDescent="0.15">
      <c r="A347" s="52"/>
      <c r="B347" s="52" t="s">
        <v>247</v>
      </c>
      <c r="C347" s="53"/>
      <c r="D347" s="74">
        <v>1</v>
      </c>
      <c r="E347" s="56">
        <v>0.25</v>
      </c>
      <c r="F347" s="56">
        <v>0.25</v>
      </c>
      <c r="G347" s="54"/>
      <c r="H347" s="57">
        <f t="shared" si="16"/>
        <v>6.25E-2</v>
      </c>
      <c r="I347" s="55"/>
      <c r="J347" s="39"/>
      <c r="K347" s="39"/>
      <c r="L347" s="39"/>
    </row>
    <row r="348" spans="1:12" s="10" customFormat="1" ht="21" customHeight="1" x14ac:dyDescent="0.15">
      <c r="A348" s="59" t="s">
        <v>185</v>
      </c>
      <c r="B348" s="64" t="s">
        <v>186</v>
      </c>
      <c r="C348" s="53"/>
      <c r="D348" s="74"/>
      <c r="E348" s="56"/>
      <c r="F348" s="56"/>
      <c r="G348" s="54"/>
      <c r="H348" s="57"/>
      <c r="I348" s="55"/>
      <c r="J348" s="39"/>
      <c r="K348" s="39"/>
      <c r="L348" s="39"/>
    </row>
    <row r="349" spans="1:12" s="10" customFormat="1" ht="21" customHeight="1" x14ac:dyDescent="0.15">
      <c r="A349" s="52" t="s">
        <v>187</v>
      </c>
      <c r="B349" s="52" t="s">
        <v>325</v>
      </c>
      <c r="C349" s="53" t="s">
        <v>39</v>
      </c>
      <c r="D349" s="74"/>
      <c r="E349" s="56"/>
      <c r="F349" s="56"/>
      <c r="G349" s="54"/>
      <c r="H349" s="57"/>
      <c r="I349" s="55">
        <f>SUM(H350:H355)</f>
        <v>50.779499999999999</v>
      </c>
      <c r="J349" s="39"/>
      <c r="K349" s="39"/>
      <c r="L349" s="39"/>
    </row>
    <row r="350" spans="1:12" s="10" customFormat="1" ht="21" customHeight="1" x14ac:dyDescent="0.15">
      <c r="A350" s="52"/>
      <c r="B350" s="52" t="s">
        <v>243</v>
      </c>
      <c r="C350" s="53"/>
      <c r="D350" s="74">
        <v>1</v>
      </c>
      <c r="E350" s="56">
        <v>6.01</v>
      </c>
      <c r="F350" s="56">
        <v>4.9800000000000004</v>
      </c>
      <c r="G350" s="54"/>
      <c r="H350" s="57">
        <f t="shared" ref="H350:H355" si="17">F350*E350*D350</f>
        <v>29.9298</v>
      </c>
      <c r="I350" s="55"/>
      <c r="J350" s="39"/>
      <c r="K350" s="39"/>
      <c r="L350" s="39"/>
    </row>
    <row r="351" spans="1:12" s="10" customFormat="1" ht="21" customHeight="1" x14ac:dyDescent="0.15">
      <c r="A351" s="52"/>
      <c r="B351" s="52" t="s">
        <v>247</v>
      </c>
      <c r="C351" s="53"/>
      <c r="D351" s="74">
        <v>2</v>
      </c>
      <c r="E351" s="56">
        <v>0.25</v>
      </c>
      <c r="F351" s="56">
        <v>0.25</v>
      </c>
      <c r="G351" s="54"/>
      <c r="H351" s="57">
        <f t="shared" si="17"/>
        <v>0.125</v>
      </c>
      <c r="I351" s="55"/>
      <c r="J351" s="39"/>
      <c r="K351" s="39"/>
      <c r="L351" s="39"/>
    </row>
    <row r="352" spans="1:12" s="10" customFormat="1" ht="21" customHeight="1" x14ac:dyDescent="0.15">
      <c r="A352" s="52"/>
      <c r="B352" s="52" t="s">
        <v>245</v>
      </c>
      <c r="C352" s="53"/>
      <c r="D352" s="74">
        <v>1</v>
      </c>
      <c r="E352" s="56">
        <v>3.49</v>
      </c>
      <c r="F352" s="56">
        <v>2.78</v>
      </c>
      <c r="G352" s="54"/>
      <c r="H352" s="57">
        <f t="shared" si="17"/>
        <v>9.7021999999999995</v>
      </c>
      <c r="I352" s="55"/>
      <c r="J352" s="39"/>
      <c r="K352" s="39"/>
      <c r="L352" s="39"/>
    </row>
    <row r="353" spans="1:12" s="10" customFormat="1" ht="21" customHeight="1" x14ac:dyDescent="0.15">
      <c r="A353" s="52"/>
      <c r="B353" s="52"/>
      <c r="C353" s="53"/>
      <c r="D353" s="74">
        <v>1</v>
      </c>
      <c r="E353" s="56">
        <v>0.9</v>
      </c>
      <c r="F353" s="56">
        <v>0.15</v>
      </c>
      <c r="G353" s="54"/>
      <c r="H353" s="57">
        <f t="shared" si="17"/>
        <v>0.13500000000000001</v>
      </c>
      <c r="I353" s="55"/>
      <c r="J353" s="39"/>
      <c r="K353" s="39"/>
      <c r="L353" s="39"/>
    </row>
    <row r="354" spans="1:12" s="10" customFormat="1" ht="21" customHeight="1" x14ac:dyDescent="0.15">
      <c r="A354" s="52"/>
      <c r="B354" s="52" t="s">
        <v>246</v>
      </c>
      <c r="C354" s="53"/>
      <c r="D354" s="74">
        <v>1</v>
      </c>
      <c r="E354" s="56">
        <v>5.25</v>
      </c>
      <c r="F354" s="56">
        <v>2.0499999999999998</v>
      </c>
      <c r="G354" s="54"/>
      <c r="H354" s="57">
        <f t="shared" si="17"/>
        <v>10.762499999999999</v>
      </c>
      <c r="I354" s="55"/>
      <c r="J354" s="39"/>
      <c r="K354" s="39"/>
      <c r="L354" s="39"/>
    </row>
    <row r="355" spans="1:12" s="10" customFormat="1" ht="21" customHeight="1" x14ac:dyDescent="0.15">
      <c r="A355" s="52"/>
      <c r="B355" s="52" t="s">
        <v>247</v>
      </c>
      <c r="C355" s="53"/>
      <c r="D355" s="74">
        <v>2</v>
      </c>
      <c r="E355" s="56">
        <v>0.25</v>
      </c>
      <c r="F355" s="56">
        <v>0.25</v>
      </c>
      <c r="G355" s="54"/>
      <c r="H355" s="57">
        <f t="shared" si="17"/>
        <v>0.125</v>
      </c>
      <c r="I355" s="55"/>
      <c r="J355" s="39"/>
      <c r="K355" s="39"/>
      <c r="L355" s="39"/>
    </row>
    <row r="356" spans="1:12" s="10" customFormat="1" ht="21" customHeight="1" x14ac:dyDescent="0.15">
      <c r="A356" s="52" t="s">
        <v>312</v>
      </c>
      <c r="B356" s="52" t="s">
        <v>324</v>
      </c>
      <c r="C356" s="53" t="s">
        <v>39</v>
      </c>
      <c r="D356" s="74"/>
      <c r="E356" s="56"/>
      <c r="F356" s="56"/>
      <c r="G356" s="54"/>
      <c r="H356" s="57"/>
      <c r="I356" s="55">
        <f>SUM(H357:H358)</f>
        <v>3.4409999999999998</v>
      </c>
      <c r="J356" s="39"/>
      <c r="K356" s="39"/>
      <c r="L356" s="39"/>
    </row>
    <row r="357" spans="1:12" s="10" customFormat="1" ht="21" customHeight="1" x14ac:dyDescent="0.15">
      <c r="A357" s="52"/>
      <c r="B357" s="52" t="s">
        <v>244</v>
      </c>
      <c r="C357" s="53"/>
      <c r="D357" s="74">
        <v>1</v>
      </c>
      <c r="E357" s="56">
        <v>2.78</v>
      </c>
      <c r="F357" s="56">
        <v>1.2</v>
      </c>
      <c r="G357" s="54"/>
      <c r="H357" s="57">
        <f>F357*E357*D357</f>
        <v>3.3359999999999999</v>
      </c>
      <c r="I357" s="55"/>
      <c r="J357" s="39"/>
      <c r="K357" s="39"/>
      <c r="L357" s="39"/>
    </row>
    <row r="358" spans="1:12" s="10" customFormat="1" ht="21" customHeight="1" x14ac:dyDescent="0.15">
      <c r="A358" s="52"/>
      <c r="B358" s="52"/>
      <c r="C358" s="53"/>
      <c r="D358" s="74">
        <v>1</v>
      </c>
      <c r="E358" s="56">
        <v>0.7</v>
      </c>
      <c r="F358" s="56">
        <v>0.15</v>
      </c>
      <c r="G358" s="54"/>
      <c r="H358" s="57">
        <f>F358*E358*D358</f>
        <v>0.105</v>
      </c>
      <c r="I358" s="55"/>
      <c r="J358" s="39"/>
      <c r="K358" s="39"/>
      <c r="L358" s="39"/>
    </row>
    <row r="359" spans="1:12" s="10" customFormat="1" ht="21" customHeight="1" x14ac:dyDescent="0.15">
      <c r="A359" s="52" t="s">
        <v>188</v>
      </c>
      <c r="B359" s="62" t="s">
        <v>333</v>
      </c>
      <c r="C359" s="53" t="s">
        <v>39</v>
      </c>
      <c r="D359" s="74"/>
      <c r="E359" s="56"/>
      <c r="F359" s="56"/>
      <c r="G359" s="54"/>
      <c r="H359" s="57"/>
      <c r="I359" s="55">
        <f>SUM(H360:H361)</f>
        <v>16.560000000000002</v>
      </c>
      <c r="J359" s="39"/>
      <c r="K359" s="39"/>
      <c r="L359" s="39"/>
    </row>
    <row r="360" spans="1:12" s="10" customFormat="1" ht="21" customHeight="1" x14ac:dyDescent="0.15">
      <c r="A360" s="52"/>
      <c r="B360" s="52" t="s">
        <v>210</v>
      </c>
      <c r="C360" s="53"/>
      <c r="D360" s="74">
        <v>1</v>
      </c>
      <c r="E360" s="56">
        <v>6.48</v>
      </c>
      <c r="F360" s="56">
        <v>2</v>
      </c>
      <c r="G360" s="54"/>
      <c r="H360" s="57">
        <f>F360*E360*D360</f>
        <v>12.96</v>
      </c>
      <c r="I360" s="55"/>
      <c r="J360" s="39"/>
      <c r="K360" s="39"/>
      <c r="L360" s="39"/>
    </row>
    <row r="361" spans="1:12" s="10" customFormat="1" ht="21" customHeight="1" x14ac:dyDescent="0.15">
      <c r="A361" s="52"/>
      <c r="B361" s="52" t="s">
        <v>211</v>
      </c>
      <c r="C361" s="53"/>
      <c r="D361" s="74">
        <v>1</v>
      </c>
      <c r="E361" s="56">
        <v>3</v>
      </c>
      <c r="F361" s="56">
        <v>1.2</v>
      </c>
      <c r="G361" s="54"/>
      <c r="H361" s="57">
        <f>F361*E361*D361</f>
        <v>3.5999999999999996</v>
      </c>
      <c r="I361" s="55"/>
      <c r="J361" s="39"/>
      <c r="K361" s="39"/>
      <c r="L361" s="39"/>
    </row>
    <row r="362" spans="1:12" s="10" customFormat="1" ht="21" customHeight="1" x14ac:dyDescent="0.15">
      <c r="A362" s="71">
        <v>3.5</v>
      </c>
      <c r="B362" s="59" t="s">
        <v>313</v>
      </c>
      <c r="C362" s="53"/>
      <c r="D362" s="74"/>
      <c r="E362" s="56"/>
      <c r="F362" s="56"/>
      <c r="G362" s="54"/>
      <c r="H362" s="57"/>
      <c r="I362" s="55"/>
      <c r="J362" s="39"/>
      <c r="K362" s="39"/>
      <c r="L362" s="39"/>
    </row>
    <row r="363" spans="1:12" s="10" customFormat="1" ht="21" customHeight="1" x14ac:dyDescent="0.15">
      <c r="A363" s="52" t="s">
        <v>189</v>
      </c>
      <c r="B363" s="62" t="s">
        <v>40</v>
      </c>
      <c r="C363" s="53"/>
      <c r="D363" s="74"/>
      <c r="E363" s="56"/>
      <c r="F363" s="56"/>
      <c r="G363" s="54"/>
      <c r="H363" s="57"/>
      <c r="I363" s="55"/>
      <c r="J363" s="39"/>
      <c r="K363" s="39"/>
      <c r="L363" s="39"/>
    </row>
    <row r="364" spans="1:12" s="10" customFormat="1" ht="21" customHeight="1" x14ac:dyDescent="0.15">
      <c r="A364" s="52" t="s">
        <v>314</v>
      </c>
      <c r="B364" s="52" t="s">
        <v>326</v>
      </c>
      <c r="C364" s="53" t="s">
        <v>39</v>
      </c>
      <c r="D364" s="74"/>
      <c r="E364" s="56"/>
      <c r="F364" s="56"/>
      <c r="G364" s="54"/>
      <c r="H364" s="57"/>
      <c r="I364" s="55">
        <f>SUM(H365:H368)</f>
        <v>10.89</v>
      </c>
      <c r="J364" s="39"/>
      <c r="K364" s="39"/>
      <c r="L364" s="39"/>
    </row>
    <row r="365" spans="1:12" s="10" customFormat="1" ht="21" customHeight="1" x14ac:dyDescent="0.15">
      <c r="A365" s="52"/>
      <c r="B365" s="52" t="s">
        <v>244</v>
      </c>
      <c r="C365" s="53"/>
      <c r="D365" s="74">
        <v>1</v>
      </c>
      <c r="E365" s="56">
        <v>2.78</v>
      </c>
      <c r="F365" s="56"/>
      <c r="G365" s="54">
        <v>1.5</v>
      </c>
      <c r="H365" s="57">
        <f>D365*E365*G365</f>
        <v>4.17</v>
      </c>
      <c r="I365" s="55"/>
      <c r="J365" s="39"/>
      <c r="K365" s="39"/>
      <c r="L365" s="39"/>
    </row>
    <row r="366" spans="1:12" s="10" customFormat="1" ht="21" customHeight="1" x14ac:dyDescent="0.15">
      <c r="A366" s="52"/>
      <c r="B366" s="52"/>
      <c r="C366" s="53"/>
      <c r="D366" s="74">
        <v>1</v>
      </c>
      <c r="E366" s="56">
        <v>0.5</v>
      </c>
      <c r="F366" s="56"/>
      <c r="G366" s="54">
        <v>1.5</v>
      </c>
      <c r="H366" s="57">
        <f>D366*E366*G366</f>
        <v>0.75</v>
      </c>
      <c r="I366" s="55"/>
      <c r="J366" s="39"/>
      <c r="K366" s="39"/>
      <c r="L366" s="39"/>
    </row>
    <row r="367" spans="1:12" s="10" customFormat="1" ht="21" customHeight="1" x14ac:dyDescent="0.15">
      <c r="A367" s="52"/>
      <c r="B367" s="52"/>
      <c r="C367" s="53"/>
      <c r="D367" s="74">
        <v>1</v>
      </c>
      <c r="E367" s="56">
        <v>2.88</v>
      </c>
      <c r="F367" s="56"/>
      <c r="G367" s="54">
        <v>1.5</v>
      </c>
      <c r="H367" s="57">
        <f>D367*E367*G367</f>
        <v>4.32</v>
      </c>
      <c r="I367" s="55"/>
      <c r="J367" s="39"/>
      <c r="K367" s="39"/>
      <c r="L367" s="39"/>
    </row>
    <row r="368" spans="1:12" s="10" customFormat="1" ht="21" customHeight="1" x14ac:dyDescent="0.15">
      <c r="A368" s="52"/>
      <c r="B368" s="52"/>
      <c r="C368" s="53"/>
      <c r="D368" s="74">
        <v>1</v>
      </c>
      <c r="E368" s="56">
        <v>1.1000000000000001</v>
      </c>
      <c r="F368" s="56"/>
      <c r="G368" s="54">
        <v>1.5</v>
      </c>
      <c r="H368" s="57">
        <f>D368*E368*G368</f>
        <v>1.6500000000000001</v>
      </c>
      <c r="I368" s="55"/>
      <c r="J368" s="39"/>
      <c r="K368" s="39"/>
      <c r="L368" s="39"/>
    </row>
    <row r="369" spans="1:12" s="10" customFormat="1" ht="21" customHeight="1" x14ac:dyDescent="0.15">
      <c r="A369" s="52" t="s">
        <v>327</v>
      </c>
      <c r="B369" s="52" t="s">
        <v>328</v>
      </c>
      <c r="C369" s="53"/>
      <c r="D369" s="74"/>
      <c r="E369" s="56"/>
      <c r="F369" s="56"/>
      <c r="G369" s="54"/>
      <c r="H369" s="57"/>
      <c r="I369" s="55"/>
      <c r="J369" s="39"/>
      <c r="K369" s="39"/>
      <c r="L369" s="39"/>
    </row>
    <row r="370" spans="1:12" s="10" customFormat="1" ht="21" customHeight="1" x14ac:dyDescent="0.15">
      <c r="A370" s="52" t="s">
        <v>329</v>
      </c>
      <c r="B370" s="52" t="s">
        <v>330</v>
      </c>
      <c r="C370" s="53" t="s">
        <v>39</v>
      </c>
      <c r="D370" s="74"/>
      <c r="E370" s="56"/>
      <c r="F370" s="56"/>
      <c r="G370" s="54"/>
      <c r="H370" s="57"/>
      <c r="I370" s="55">
        <f>SUM(H371:H373)</f>
        <v>6.2520000000000007</v>
      </c>
      <c r="J370" s="39"/>
      <c r="K370" s="39"/>
      <c r="L370" s="39"/>
    </row>
    <row r="371" spans="1:12" s="10" customFormat="1" ht="21" customHeight="1" x14ac:dyDescent="0.15">
      <c r="A371" s="52"/>
      <c r="B371" s="52" t="s">
        <v>243</v>
      </c>
      <c r="C371" s="53"/>
      <c r="D371" s="74">
        <v>1</v>
      </c>
      <c r="E371" s="56">
        <v>22.96</v>
      </c>
      <c r="F371" s="56"/>
      <c r="G371" s="54">
        <v>0.15</v>
      </c>
      <c r="H371" s="57">
        <f>D371*E371*G371</f>
        <v>3.444</v>
      </c>
      <c r="I371" s="55"/>
      <c r="J371" s="39"/>
      <c r="K371" s="39"/>
      <c r="L371" s="39"/>
    </row>
    <row r="372" spans="1:12" s="10" customFormat="1" ht="21" customHeight="1" x14ac:dyDescent="0.15">
      <c r="A372" s="52"/>
      <c r="B372" s="52" t="s">
        <v>246</v>
      </c>
      <c r="C372" s="53"/>
      <c r="D372" s="74">
        <v>1</v>
      </c>
      <c r="E372" s="56">
        <v>7.08</v>
      </c>
      <c r="F372" s="56"/>
      <c r="G372" s="54">
        <v>0.15</v>
      </c>
      <c r="H372" s="57">
        <f>D372*E372*G372</f>
        <v>1.0620000000000001</v>
      </c>
      <c r="I372" s="55"/>
      <c r="J372" s="39"/>
      <c r="K372" s="39"/>
      <c r="L372" s="39"/>
    </row>
    <row r="373" spans="1:12" s="10" customFormat="1" ht="21" customHeight="1" x14ac:dyDescent="0.15">
      <c r="A373" s="52"/>
      <c r="B373" s="52" t="s">
        <v>245</v>
      </c>
      <c r="C373" s="53"/>
      <c r="D373" s="74">
        <v>1</v>
      </c>
      <c r="E373" s="56">
        <v>11.64</v>
      </c>
      <c r="F373" s="56"/>
      <c r="G373" s="54">
        <v>0.15</v>
      </c>
      <c r="H373" s="57">
        <f>D373*E373*G373</f>
        <v>1.746</v>
      </c>
      <c r="I373" s="55"/>
      <c r="J373" s="39"/>
      <c r="K373" s="39"/>
      <c r="L373" s="39"/>
    </row>
    <row r="374" spans="1:12" s="10" customFormat="1" ht="21" customHeight="1" x14ac:dyDescent="0.15">
      <c r="A374" s="71">
        <v>3.7</v>
      </c>
      <c r="B374" s="59" t="s">
        <v>41</v>
      </c>
      <c r="C374" s="53"/>
      <c r="D374" s="74"/>
      <c r="E374" s="56"/>
      <c r="F374" s="56"/>
      <c r="G374" s="54"/>
      <c r="H374" s="57"/>
      <c r="I374" s="55"/>
      <c r="J374" s="39"/>
      <c r="K374" s="39"/>
      <c r="L374" s="39"/>
    </row>
    <row r="375" spans="1:12" s="10" customFormat="1" ht="21" customHeight="1" x14ac:dyDescent="0.15">
      <c r="A375" s="52" t="s">
        <v>191</v>
      </c>
      <c r="B375" s="62" t="s">
        <v>190</v>
      </c>
      <c r="C375" s="53" t="s">
        <v>39</v>
      </c>
      <c r="D375" s="74"/>
      <c r="E375" s="56"/>
      <c r="F375" s="56"/>
      <c r="G375" s="54"/>
      <c r="H375" s="57"/>
      <c r="I375" s="55">
        <f>SUM(H376:H378)</f>
        <v>8.31</v>
      </c>
      <c r="J375" s="39"/>
      <c r="K375" s="39"/>
      <c r="L375" s="39"/>
    </row>
    <row r="376" spans="1:12" s="10" customFormat="1" ht="21" customHeight="1" x14ac:dyDescent="0.15">
      <c r="A376" s="52"/>
      <c r="B376" s="52" t="s">
        <v>180</v>
      </c>
      <c r="C376" s="53"/>
      <c r="D376" s="74">
        <v>1</v>
      </c>
      <c r="E376" s="56">
        <v>1.8</v>
      </c>
      <c r="F376" s="56"/>
      <c r="G376" s="54">
        <v>2.75</v>
      </c>
      <c r="H376" s="57">
        <f>G376*E376*D376</f>
        <v>4.95</v>
      </c>
      <c r="I376" s="55"/>
      <c r="J376" s="39"/>
      <c r="K376" s="39"/>
      <c r="L376" s="39"/>
    </row>
    <row r="377" spans="1:12" s="10" customFormat="1" ht="21" customHeight="1" x14ac:dyDescent="0.15">
      <c r="A377" s="52"/>
      <c r="B377" s="52" t="s">
        <v>306</v>
      </c>
      <c r="C377" s="53"/>
      <c r="D377" s="74">
        <v>1</v>
      </c>
      <c r="E377" s="56">
        <v>0.9</v>
      </c>
      <c r="F377" s="56"/>
      <c r="G377" s="54">
        <v>2.1</v>
      </c>
      <c r="H377" s="57">
        <f>G377*E377*D377</f>
        <v>1.8900000000000001</v>
      </c>
      <c r="I377" s="55"/>
      <c r="J377" s="39"/>
      <c r="K377" s="39"/>
      <c r="L377" s="39"/>
    </row>
    <row r="378" spans="1:12" s="10" customFormat="1" ht="21" customHeight="1" x14ac:dyDescent="0.15">
      <c r="A378" s="52"/>
      <c r="B378" s="52" t="s">
        <v>307</v>
      </c>
      <c r="C378" s="53"/>
      <c r="D378" s="74">
        <v>1</v>
      </c>
      <c r="E378" s="56">
        <v>0.7</v>
      </c>
      <c r="F378" s="56"/>
      <c r="G378" s="54">
        <v>2.1</v>
      </c>
      <c r="H378" s="57">
        <f>G378*E378*D378</f>
        <v>1.47</v>
      </c>
      <c r="I378" s="55"/>
      <c r="J378" s="39"/>
      <c r="K378" s="39"/>
      <c r="L378" s="39"/>
    </row>
    <row r="379" spans="1:12" s="10" customFormat="1" ht="21" customHeight="1" x14ac:dyDescent="0.15">
      <c r="A379" s="71">
        <v>3.8</v>
      </c>
      <c r="B379" s="59" t="s">
        <v>192</v>
      </c>
      <c r="C379" s="53"/>
      <c r="D379" s="74"/>
      <c r="E379" s="56"/>
      <c r="F379" s="56"/>
      <c r="G379" s="54"/>
      <c r="H379" s="57"/>
      <c r="I379" s="55"/>
      <c r="J379" s="39"/>
      <c r="K379" s="39"/>
      <c r="L379" s="39"/>
    </row>
    <row r="380" spans="1:12" s="10" customFormat="1" ht="21" customHeight="1" x14ac:dyDescent="0.15">
      <c r="A380" s="52" t="s">
        <v>195</v>
      </c>
      <c r="B380" s="62" t="s">
        <v>194</v>
      </c>
      <c r="C380" s="53" t="s">
        <v>39</v>
      </c>
      <c r="D380" s="74"/>
      <c r="E380" s="56"/>
      <c r="F380" s="56"/>
      <c r="G380" s="54"/>
      <c r="H380" s="57"/>
      <c r="I380" s="55">
        <f>SUM(H381:H384)</f>
        <v>11.521999999999998</v>
      </c>
      <c r="J380" s="39"/>
      <c r="K380" s="39"/>
      <c r="L380" s="39"/>
    </row>
    <row r="381" spans="1:12" s="10" customFormat="1" ht="21" customHeight="1" x14ac:dyDescent="0.15">
      <c r="A381" s="52"/>
      <c r="B381" s="52" t="s">
        <v>193</v>
      </c>
      <c r="C381" s="53"/>
      <c r="D381" s="74">
        <v>1</v>
      </c>
      <c r="E381" s="56">
        <v>1.4</v>
      </c>
      <c r="F381" s="56"/>
      <c r="G381" s="54">
        <v>1.45</v>
      </c>
      <c r="H381" s="57">
        <f>G381*E381*D381</f>
        <v>2.0299999999999998</v>
      </c>
      <c r="I381" s="55"/>
      <c r="J381" s="39"/>
      <c r="K381" s="39"/>
      <c r="L381" s="39"/>
    </row>
    <row r="382" spans="1:12" s="10" customFormat="1" ht="21" customHeight="1" x14ac:dyDescent="0.15">
      <c r="A382" s="52"/>
      <c r="B382" s="52" t="s">
        <v>182</v>
      </c>
      <c r="C382" s="53"/>
      <c r="D382" s="74">
        <v>1</v>
      </c>
      <c r="E382" s="56">
        <v>0.6</v>
      </c>
      <c r="F382" s="56"/>
      <c r="G382" s="54">
        <v>1.25</v>
      </c>
      <c r="H382" s="57">
        <f>G382*E382*D382</f>
        <v>0.75</v>
      </c>
      <c r="I382" s="55"/>
      <c r="J382" s="39"/>
      <c r="K382" s="39"/>
      <c r="L382" s="39"/>
    </row>
    <row r="383" spans="1:12" s="10" customFormat="1" ht="21" customHeight="1" x14ac:dyDescent="0.15">
      <c r="A383" s="52"/>
      <c r="B383" s="52" t="s">
        <v>196</v>
      </c>
      <c r="C383" s="53"/>
      <c r="D383" s="74">
        <v>2</v>
      </c>
      <c r="E383" s="56">
        <v>3.49</v>
      </c>
      <c r="F383" s="56"/>
      <c r="G383" s="54">
        <v>1.1499999999999999</v>
      </c>
      <c r="H383" s="57">
        <f>G383*E383*D383</f>
        <v>8.0269999999999992</v>
      </c>
      <c r="I383" s="55"/>
      <c r="J383" s="39"/>
      <c r="K383" s="39"/>
      <c r="L383" s="39"/>
    </row>
    <row r="384" spans="1:12" s="10" customFormat="1" ht="21" customHeight="1" x14ac:dyDescent="0.15">
      <c r="A384" s="52"/>
      <c r="B384" s="52" t="s">
        <v>308</v>
      </c>
      <c r="C384" s="53"/>
      <c r="D384" s="74">
        <v>1</v>
      </c>
      <c r="E384" s="56">
        <v>1.1000000000000001</v>
      </c>
      <c r="F384" s="56"/>
      <c r="G384" s="54">
        <v>0.65</v>
      </c>
      <c r="H384" s="57">
        <f>G384*E384*D384</f>
        <v>0.71500000000000008</v>
      </c>
      <c r="I384" s="55"/>
      <c r="J384" s="39"/>
      <c r="K384" s="39"/>
      <c r="L384" s="39"/>
    </row>
    <row r="385" spans="1:256" s="10" customFormat="1" ht="21" customHeight="1" x14ac:dyDescent="0.15">
      <c r="A385" s="52" t="s">
        <v>197</v>
      </c>
      <c r="B385" s="62" t="s">
        <v>331</v>
      </c>
      <c r="C385" s="53" t="s">
        <v>39</v>
      </c>
      <c r="D385" s="74"/>
      <c r="E385" s="56"/>
      <c r="F385" s="56"/>
      <c r="G385" s="54"/>
      <c r="H385" s="57"/>
      <c r="I385" s="55">
        <f>SUM(H386)</f>
        <v>8.2010000000000005</v>
      </c>
      <c r="J385" s="39"/>
      <c r="K385" s="39"/>
      <c r="L385" s="39"/>
    </row>
    <row r="386" spans="1:256" s="10" customFormat="1" ht="21" customHeight="1" x14ac:dyDescent="0.15">
      <c r="A386" s="52"/>
      <c r="B386" s="52" t="s">
        <v>198</v>
      </c>
      <c r="C386" s="53"/>
      <c r="D386" s="74">
        <v>1</v>
      </c>
      <c r="E386" s="56">
        <v>2.78</v>
      </c>
      <c r="F386" s="56"/>
      <c r="G386" s="54">
        <v>2.95</v>
      </c>
      <c r="H386" s="57">
        <f>G386*E386*D386</f>
        <v>8.2010000000000005</v>
      </c>
      <c r="I386" s="55"/>
      <c r="J386" s="39"/>
      <c r="K386" s="39"/>
      <c r="L386" s="39"/>
    </row>
    <row r="387" spans="1:256" s="10" customFormat="1" ht="21" customHeight="1" x14ac:dyDescent="0.15">
      <c r="A387" s="52" t="s">
        <v>199</v>
      </c>
      <c r="B387" s="62" t="s">
        <v>332</v>
      </c>
      <c r="C387" s="53" t="s">
        <v>181</v>
      </c>
      <c r="D387" s="74"/>
      <c r="E387" s="56"/>
      <c r="F387" s="56"/>
      <c r="G387" s="54"/>
      <c r="H387" s="57"/>
      <c r="I387" s="55">
        <f>H388</f>
        <v>5.49</v>
      </c>
      <c r="J387" s="39"/>
      <c r="K387" s="39"/>
      <c r="L387" s="39"/>
    </row>
    <row r="388" spans="1:256" s="10" customFormat="1" ht="21" customHeight="1" x14ac:dyDescent="0.15">
      <c r="A388" s="52"/>
      <c r="B388" s="52" t="s">
        <v>345</v>
      </c>
      <c r="C388" s="53"/>
      <c r="D388" s="74">
        <v>1</v>
      </c>
      <c r="E388" s="56">
        <v>5.49</v>
      </c>
      <c r="F388" s="56"/>
      <c r="G388" s="54"/>
      <c r="H388" s="57">
        <f>E388</f>
        <v>5.49</v>
      </c>
      <c r="I388" s="55"/>
      <c r="J388" s="39"/>
      <c r="K388" s="39"/>
      <c r="L388" s="39"/>
    </row>
    <row r="389" spans="1:256" s="10" customFormat="1" ht="21" customHeight="1" x14ac:dyDescent="0.15">
      <c r="A389" s="85">
        <v>3.1</v>
      </c>
      <c r="B389" s="64" t="s">
        <v>200</v>
      </c>
      <c r="C389" s="53" t="s">
        <v>39</v>
      </c>
      <c r="D389" s="74"/>
      <c r="E389" s="56"/>
      <c r="F389" s="56"/>
      <c r="G389" s="54"/>
      <c r="H389" s="57"/>
      <c r="I389" s="55">
        <f>SUM(H390:H395)</f>
        <v>20.892999999999997</v>
      </c>
      <c r="J389" s="39"/>
      <c r="K389" s="39"/>
      <c r="L389" s="39"/>
    </row>
    <row r="390" spans="1:256" s="10" customFormat="1" ht="21" customHeight="1" x14ac:dyDescent="0.15">
      <c r="A390" s="52"/>
      <c r="B390" s="52" t="s">
        <v>180</v>
      </c>
      <c r="C390" s="52"/>
      <c r="D390" s="74">
        <v>2</v>
      </c>
      <c r="E390" s="56">
        <v>0.9</v>
      </c>
      <c r="F390" s="52"/>
      <c r="G390" s="63">
        <v>0.65</v>
      </c>
      <c r="H390" s="57">
        <f t="shared" ref="H390:H395" si="18">G390*E390*D390</f>
        <v>1.1700000000000002</v>
      </c>
      <c r="I390" s="52"/>
      <c r="J390" s="143"/>
      <c r="K390" s="143"/>
      <c r="L390" s="143"/>
      <c r="M390" s="143"/>
      <c r="N390" s="143"/>
      <c r="O390" s="143"/>
      <c r="P390" s="143"/>
      <c r="Q390" s="143"/>
      <c r="R390" s="143"/>
      <c r="S390" s="143"/>
      <c r="T390" s="143"/>
      <c r="U390" s="143"/>
      <c r="V390" s="143"/>
      <c r="W390" s="143"/>
      <c r="X390" s="143"/>
      <c r="Y390" s="143"/>
      <c r="Z390" s="143"/>
      <c r="AA390" s="143"/>
      <c r="AB390" s="143"/>
      <c r="AC390" s="143"/>
      <c r="AD390" s="143"/>
      <c r="AE390" s="143"/>
      <c r="AF390" s="143"/>
      <c r="AG390" s="143"/>
      <c r="AH390" s="143"/>
      <c r="AI390" s="143"/>
      <c r="AJ390" s="143"/>
      <c r="AK390" s="143"/>
      <c r="AL390" s="143"/>
      <c r="AM390" s="143"/>
      <c r="AN390" s="143"/>
      <c r="AO390" s="143"/>
      <c r="AP390" s="143"/>
      <c r="AQ390" s="143"/>
      <c r="AR390" s="143"/>
      <c r="AS390" s="143"/>
      <c r="AT390" s="143"/>
      <c r="AU390" s="143"/>
      <c r="AV390" s="143"/>
      <c r="AW390" s="143"/>
      <c r="AX390" s="143"/>
      <c r="AY390" s="143"/>
      <c r="AZ390" s="143"/>
      <c r="BA390" s="143"/>
      <c r="BB390" s="143"/>
      <c r="BC390" s="143"/>
      <c r="BD390" s="143"/>
      <c r="BE390" s="143"/>
      <c r="BF390" s="143"/>
      <c r="BG390" s="143"/>
      <c r="BH390" s="143"/>
      <c r="BI390" s="143"/>
      <c r="BJ390" s="143"/>
      <c r="BK390" s="143"/>
      <c r="BL390" s="143"/>
      <c r="BM390" s="143"/>
      <c r="BN390" s="143"/>
      <c r="BO390" s="143"/>
      <c r="BP390" s="143"/>
      <c r="BQ390" s="143"/>
      <c r="BR390" s="143"/>
      <c r="BS390" s="143"/>
      <c r="BT390" s="143"/>
      <c r="BU390" s="143"/>
      <c r="BV390" s="143"/>
      <c r="BW390" s="143"/>
      <c r="BX390" s="143"/>
      <c r="BY390" s="143"/>
      <c r="BZ390" s="143"/>
      <c r="CA390" s="143"/>
      <c r="CB390" s="143"/>
      <c r="CC390" s="143"/>
      <c r="CD390" s="143"/>
      <c r="CE390" s="143"/>
      <c r="CF390" s="143"/>
      <c r="CG390" s="143"/>
      <c r="CH390" s="143"/>
      <c r="CI390" s="143"/>
      <c r="CJ390" s="143"/>
      <c r="CK390" s="143"/>
      <c r="CL390" s="143"/>
      <c r="CM390" s="143"/>
      <c r="CN390" s="143"/>
      <c r="CO390" s="143"/>
      <c r="CP390" s="143"/>
      <c r="CQ390" s="143"/>
      <c r="CR390" s="143"/>
      <c r="CS390" s="143"/>
      <c r="CT390" s="143"/>
      <c r="CU390" s="143"/>
      <c r="CV390" s="143"/>
      <c r="CW390" s="143"/>
      <c r="CX390" s="143"/>
      <c r="CY390" s="143"/>
      <c r="CZ390" s="143"/>
      <c r="DA390" s="143"/>
      <c r="DB390" s="143"/>
      <c r="DC390" s="143"/>
      <c r="DD390" s="143"/>
      <c r="DE390" s="143"/>
      <c r="DF390" s="143"/>
      <c r="DG390" s="143"/>
      <c r="DH390" s="143"/>
      <c r="DI390" s="143"/>
      <c r="DJ390" s="143"/>
      <c r="DK390" s="143"/>
      <c r="DL390" s="143"/>
      <c r="DM390" s="143"/>
      <c r="DN390" s="143"/>
      <c r="DO390" s="143"/>
      <c r="DP390" s="143"/>
      <c r="DQ390" s="143"/>
      <c r="DR390" s="143"/>
      <c r="DS390" s="143"/>
      <c r="DT390" s="143"/>
      <c r="DU390" s="143"/>
      <c r="DV390" s="143"/>
      <c r="DW390" s="143"/>
      <c r="DX390" s="143"/>
      <c r="DY390" s="143"/>
      <c r="DZ390" s="143"/>
      <c r="EA390" s="143"/>
      <c r="EB390" s="143"/>
      <c r="EC390" s="143"/>
      <c r="ED390" s="143"/>
      <c r="EE390" s="143"/>
      <c r="EF390" s="143"/>
      <c r="EG390" s="143"/>
      <c r="EH390" s="143"/>
      <c r="EI390" s="143"/>
      <c r="EJ390" s="143"/>
      <c r="EK390" s="143"/>
      <c r="EL390" s="143"/>
      <c r="EM390" s="143"/>
      <c r="EN390" s="143"/>
      <c r="EO390" s="143"/>
      <c r="EP390" s="143"/>
      <c r="EQ390" s="143"/>
      <c r="ER390" s="143"/>
      <c r="ES390" s="143"/>
      <c r="ET390" s="143"/>
      <c r="EU390" s="143"/>
      <c r="EV390" s="143"/>
      <c r="EW390" s="143"/>
      <c r="EX390" s="143"/>
      <c r="EY390" s="143"/>
      <c r="EZ390" s="143"/>
      <c r="FA390" s="143"/>
      <c r="FB390" s="143"/>
      <c r="FC390" s="143"/>
      <c r="FD390" s="143"/>
      <c r="FE390" s="143"/>
      <c r="FF390" s="143"/>
      <c r="FG390" s="143"/>
      <c r="FH390" s="143"/>
      <c r="FI390" s="143"/>
      <c r="FJ390" s="143"/>
      <c r="FK390" s="143"/>
      <c r="FL390" s="143"/>
      <c r="FM390" s="143"/>
      <c r="FN390" s="143"/>
      <c r="FO390" s="143"/>
      <c r="FP390" s="143"/>
      <c r="FQ390" s="143"/>
      <c r="FR390" s="143"/>
      <c r="FS390" s="143"/>
      <c r="FT390" s="143"/>
      <c r="FU390" s="143"/>
      <c r="FV390" s="143"/>
      <c r="FW390" s="143"/>
      <c r="FX390" s="143"/>
      <c r="FY390" s="143"/>
      <c r="FZ390" s="143"/>
      <c r="GA390" s="143"/>
      <c r="GB390" s="143"/>
      <c r="GC390" s="143"/>
      <c r="GD390" s="143"/>
      <c r="GE390" s="143"/>
      <c r="GF390" s="143"/>
      <c r="GG390" s="143"/>
      <c r="GH390" s="143"/>
      <c r="GI390" s="143"/>
      <c r="GJ390" s="143"/>
      <c r="GK390" s="143"/>
      <c r="GL390" s="143"/>
      <c r="GM390" s="143"/>
      <c r="GN390" s="143"/>
      <c r="GO390" s="143"/>
      <c r="GP390" s="143"/>
      <c r="GQ390" s="143"/>
      <c r="GR390" s="143"/>
      <c r="GS390" s="143"/>
      <c r="GT390" s="143"/>
      <c r="GU390" s="143"/>
      <c r="GV390" s="143"/>
      <c r="GW390" s="143"/>
      <c r="GX390" s="143"/>
      <c r="GY390" s="143"/>
      <c r="GZ390" s="143"/>
      <c r="HA390" s="143"/>
      <c r="HB390" s="143"/>
      <c r="HC390" s="143"/>
      <c r="HD390" s="143"/>
      <c r="HE390" s="143"/>
      <c r="HF390" s="143"/>
      <c r="HG390" s="143"/>
      <c r="HH390" s="143"/>
      <c r="HI390" s="143"/>
      <c r="HJ390" s="143"/>
      <c r="HK390" s="143"/>
      <c r="HL390" s="143"/>
      <c r="HM390" s="143"/>
      <c r="HN390" s="143"/>
      <c r="HO390" s="143"/>
      <c r="HP390" s="143"/>
      <c r="HQ390" s="143"/>
      <c r="HR390" s="143"/>
      <c r="HS390" s="143"/>
      <c r="HT390" s="143"/>
      <c r="HU390" s="143"/>
      <c r="HV390" s="143"/>
      <c r="HW390" s="143"/>
      <c r="HX390" s="143"/>
      <c r="HY390" s="143"/>
      <c r="HZ390" s="143"/>
      <c r="IA390" s="143"/>
      <c r="IB390" s="143"/>
      <c r="IC390" s="143"/>
      <c r="ID390" s="143"/>
      <c r="IE390" s="143"/>
      <c r="IF390" s="143"/>
      <c r="IG390" s="143"/>
      <c r="IH390" s="143"/>
      <c r="II390" s="143"/>
      <c r="IJ390" s="143"/>
      <c r="IK390" s="143"/>
      <c r="IL390" s="143"/>
      <c r="IM390" s="143"/>
      <c r="IN390" s="143"/>
      <c r="IO390" s="143"/>
      <c r="IP390" s="143"/>
      <c r="IQ390" s="143"/>
      <c r="IR390" s="143"/>
      <c r="IS390" s="143"/>
      <c r="IT390" s="143"/>
      <c r="IU390" s="143"/>
      <c r="IV390" s="143"/>
    </row>
    <row r="391" spans="1:256" s="10" customFormat="1" ht="21" customHeight="1" x14ac:dyDescent="0.15">
      <c r="A391" s="52"/>
      <c r="B391" s="52" t="s">
        <v>198</v>
      </c>
      <c r="C391" s="53"/>
      <c r="D391" s="74">
        <v>1</v>
      </c>
      <c r="E391" s="56">
        <v>2.78</v>
      </c>
      <c r="F391" s="56"/>
      <c r="G391" s="54">
        <v>2.95</v>
      </c>
      <c r="H391" s="57">
        <f t="shared" si="18"/>
        <v>8.2010000000000005</v>
      </c>
      <c r="I391" s="55"/>
      <c r="J391" s="39"/>
      <c r="K391" s="39"/>
      <c r="L391" s="39"/>
    </row>
    <row r="392" spans="1:256" s="10" customFormat="1" ht="21" customHeight="1" x14ac:dyDescent="0.15">
      <c r="A392" s="52"/>
      <c r="B392" s="52" t="s">
        <v>193</v>
      </c>
      <c r="C392" s="53"/>
      <c r="D392" s="74">
        <v>1</v>
      </c>
      <c r="E392" s="56">
        <v>1.4</v>
      </c>
      <c r="F392" s="56"/>
      <c r="G392" s="54">
        <v>1.45</v>
      </c>
      <c r="H392" s="57">
        <f t="shared" si="18"/>
        <v>2.0299999999999998</v>
      </c>
      <c r="I392" s="55"/>
      <c r="J392" s="39"/>
      <c r="K392" s="39"/>
      <c r="L392" s="39"/>
    </row>
    <row r="393" spans="1:256" s="10" customFormat="1" ht="21" customHeight="1" x14ac:dyDescent="0.15">
      <c r="A393" s="52"/>
      <c r="B393" s="52" t="s">
        <v>182</v>
      </c>
      <c r="C393" s="53"/>
      <c r="D393" s="74">
        <v>1</v>
      </c>
      <c r="E393" s="56">
        <v>0.6</v>
      </c>
      <c r="F393" s="56"/>
      <c r="G393" s="54">
        <v>1.25</v>
      </c>
      <c r="H393" s="57">
        <f t="shared" si="18"/>
        <v>0.75</v>
      </c>
      <c r="I393" s="55"/>
      <c r="J393" s="39"/>
      <c r="K393" s="39"/>
      <c r="L393" s="39"/>
    </row>
    <row r="394" spans="1:256" s="10" customFormat="1" ht="21" customHeight="1" x14ac:dyDescent="0.15">
      <c r="A394" s="52"/>
      <c r="B394" s="52" t="s">
        <v>196</v>
      </c>
      <c r="C394" s="53"/>
      <c r="D394" s="74">
        <v>2</v>
      </c>
      <c r="E394" s="56">
        <v>3.49</v>
      </c>
      <c r="F394" s="56"/>
      <c r="G394" s="54">
        <v>1.1499999999999999</v>
      </c>
      <c r="H394" s="57">
        <f t="shared" si="18"/>
        <v>8.0269999999999992</v>
      </c>
      <c r="I394" s="55"/>
      <c r="J394" s="39"/>
      <c r="K394" s="39"/>
      <c r="L394" s="39"/>
    </row>
    <row r="395" spans="1:256" s="10" customFormat="1" ht="21" customHeight="1" x14ac:dyDescent="0.15">
      <c r="A395" s="52"/>
      <c r="B395" s="52" t="s">
        <v>308</v>
      </c>
      <c r="C395" s="53"/>
      <c r="D395" s="74">
        <v>1</v>
      </c>
      <c r="E395" s="56">
        <v>1.1000000000000001</v>
      </c>
      <c r="F395" s="56"/>
      <c r="G395" s="54">
        <v>0.65</v>
      </c>
      <c r="H395" s="57">
        <f t="shared" si="18"/>
        <v>0.71500000000000008</v>
      </c>
      <c r="I395" s="55"/>
      <c r="J395" s="39"/>
      <c r="K395" s="39"/>
      <c r="L395" s="39"/>
    </row>
    <row r="396" spans="1:256" s="10" customFormat="1" ht="21" customHeight="1" x14ac:dyDescent="0.15">
      <c r="A396" s="71">
        <v>3.11</v>
      </c>
      <c r="B396" s="59" t="s">
        <v>42</v>
      </c>
      <c r="C396" s="53"/>
      <c r="D396" s="74"/>
      <c r="E396" s="56"/>
      <c r="F396" s="56"/>
      <c r="G396" s="54"/>
      <c r="H396" s="57"/>
      <c r="I396" s="55"/>
      <c r="J396" s="39"/>
      <c r="K396" s="39"/>
      <c r="L396" s="39"/>
    </row>
    <row r="397" spans="1:256" s="10" customFormat="1" ht="21" customHeight="1" x14ac:dyDescent="0.15">
      <c r="A397" s="52" t="s">
        <v>348</v>
      </c>
      <c r="B397" s="62" t="s">
        <v>347</v>
      </c>
      <c r="C397" s="53"/>
      <c r="D397" s="74"/>
      <c r="E397" s="56"/>
      <c r="F397" s="56"/>
      <c r="G397" s="54"/>
      <c r="H397" s="57"/>
      <c r="I397" s="55"/>
      <c r="J397" s="39"/>
      <c r="K397" s="39"/>
      <c r="L397" s="39"/>
    </row>
    <row r="398" spans="1:256" s="10" customFormat="1" ht="21" customHeight="1" x14ac:dyDescent="0.15">
      <c r="A398" s="52"/>
      <c r="B398" s="62" t="s">
        <v>201</v>
      </c>
      <c r="C398" s="53" t="s">
        <v>39</v>
      </c>
      <c r="D398" s="74"/>
      <c r="E398" s="56"/>
      <c r="F398" s="56"/>
      <c r="G398" s="54"/>
      <c r="H398" s="57"/>
      <c r="I398" s="55">
        <f>(H399+H402+H403+H404+H405+H407+H409+H411)-(H400+H401+H406+H408+H410+H412+H413)</f>
        <v>112.6095</v>
      </c>
      <c r="J398" s="39"/>
      <c r="K398" s="39"/>
      <c r="L398" s="39"/>
    </row>
    <row r="399" spans="1:256" s="3" customFormat="1" ht="21" customHeight="1" x14ac:dyDescent="0.15">
      <c r="A399" s="52"/>
      <c r="B399" s="52" t="s">
        <v>110</v>
      </c>
      <c r="C399" s="53"/>
      <c r="D399" s="74">
        <v>1</v>
      </c>
      <c r="E399" s="56">
        <v>2.5299999999999998</v>
      </c>
      <c r="F399" s="56"/>
      <c r="G399" s="54">
        <v>2.75</v>
      </c>
      <c r="H399" s="57">
        <f t="shared" ref="H399:H405" si="19">G399*E399*D399</f>
        <v>6.9574999999999996</v>
      </c>
      <c r="I399" s="55"/>
      <c r="J399" s="41"/>
      <c r="K399" s="41"/>
      <c r="L399" s="41"/>
    </row>
    <row r="400" spans="1:256" s="3" customFormat="1" ht="21" customHeight="1" x14ac:dyDescent="0.15">
      <c r="A400" s="52"/>
      <c r="B400" s="52" t="s">
        <v>296</v>
      </c>
      <c r="C400" s="53"/>
      <c r="D400" s="74">
        <v>1</v>
      </c>
      <c r="E400" s="56">
        <v>1.4</v>
      </c>
      <c r="F400" s="56"/>
      <c r="G400" s="54">
        <v>1.45</v>
      </c>
      <c r="H400" s="57">
        <f t="shared" si="19"/>
        <v>2.0299999999999998</v>
      </c>
      <c r="I400" s="55"/>
      <c r="J400" s="41"/>
      <c r="K400" s="41"/>
      <c r="L400" s="41"/>
    </row>
    <row r="401" spans="1:12" s="3" customFormat="1" ht="21" customHeight="1" x14ac:dyDescent="0.15">
      <c r="A401" s="52"/>
      <c r="B401" s="52" t="s">
        <v>297</v>
      </c>
      <c r="C401" s="53"/>
      <c r="D401" s="74">
        <v>1</v>
      </c>
      <c r="E401" s="56">
        <v>0.6</v>
      </c>
      <c r="F401" s="56"/>
      <c r="G401" s="54">
        <v>1.25</v>
      </c>
      <c r="H401" s="57">
        <f t="shared" si="19"/>
        <v>0.75</v>
      </c>
      <c r="I401" s="55"/>
      <c r="J401" s="41"/>
      <c r="K401" s="41"/>
      <c r="L401" s="41"/>
    </row>
    <row r="402" spans="1:12" s="10" customFormat="1" ht="21" customHeight="1" x14ac:dyDescent="0.15">
      <c r="A402" s="52"/>
      <c r="B402" s="52" t="s">
        <v>111</v>
      </c>
      <c r="C402" s="53"/>
      <c r="D402" s="74">
        <v>1</v>
      </c>
      <c r="E402" s="56">
        <v>5.41</v>
      </c>
      <c r="F402" s="56"/>
      <c r="G402" s="54">
        <v>2.75</v>
      </c>
      <c r="H402" s="57">
        <f t="shared" si="19"/>
        <v>14.877500000000001</v>
      </c>
      <c r="I402" s="55"/>
      <c r="J402" s="39"/>
      <c r="K402" s="39"/>
      <c r="L402" s="39"/>
    </row>
    <row r="403" spans="1:12" s="10" customFormat="1" ht="21" customHeight="1" x14ac:dyDescent="0.15">
      <c r="A403" s="52"/>
      <c r="B403" s="52" t="s">
        <v>112</v>
      </c>
      <c r="C403" s="53"/>
      <c r="D403" s="74">
        <v>1</v>
      </c>
      <c r="E403" s="56">
        <v>5.71</v>
      </c>
      <c r="F403" s="56"/>
      <c r="G403" s="54">
        <v>2.95</v>
      </c>
      <c r="H403" s="57">
        <f t="shared" si="19"/>
        <v>16.8445</v>
      </c>
      <c r="I403" s="55"/>
      <c r="J403" s="39"/>
      <c r="K403" s="39"/>
      <c r="L403" s="39"/>
    </row>
    <row r="404" spans="1:12" s="3" customFormat="1" ht="21" customHeight="1" x14ac:dyDescent="0.15">
      <c r="A404" s="52"/>
      <c r="B404" s="52" t="s">
        <v>113</v>
      </c>
      <c r="C404" s="53"/>
      <c r="D404" s="74">
        <v>1</v>
      </c>
      <c r="E404" s="56">
        <v>4.4800000000000004</v>
      </c>
      <c r="F404" s="56"/>
      <c r="G404" s="54">
        <v>2.75</v>
      </c>
      <c r="H404" s="57">
        <f t="shared" si="19"/>
        <v>12.32</v>
      </c>
      <c r="I404" s="55"/>
      <c r="J404" s="41"/>
      <c r="K404" s="41"/>
      <c r="L404" s="41"/>
    </row>
    <row r="405" spans="1:12" s="10" customFormat="1" ht="21" customHeight="1" x14ac:dyDescent="0.15">
      <c r="A405" s="52"/>
      <c r="B405" s="52" t="s">
        <v>114</v>
      </c>
      <c r="C405" s="53"/>
      <c r="D405" s="74">
        <v>4</v>
      </c>
      <c r="E405" s="56">
        <v>3.49</v>
      </c>
      <c r="F405" s="56"/>
      <c r="G405" s="54">
        <v>2.95</v>
      </c>
      <c r="H405" s="57">
        <f t="shared" si="19"/>
        <v>41.182000000000002</v>
      </c>
      <c r="I405" s="55"/>
      <c r="J405" s="39"/>
      <c r="K405" s="39"/>
      <c r="L405" s="39"/>
    </row>
    <row r="406" spans="1:12" s="10" customFormat="1" ht="21" customHeight="1" x14ac:dyDescent="0.15">
      <c r="A406" s="52"/>
      <c r="B406" s="52" t="s">
        <v>298</v>
      </c>
      <c r="C406" s="53"/>
      <c r="D406" s="74">
        <v>2</v>
      </c>
      <c r="E406" s="56">
        <v>3.49</v>
      </c>
      <c r="F406" s="56"/>
      <c r="G406" s="54">
        <v>1.1499999999999999</v>
      </c>
      <c r="H406" s="57">
        <f t="shared" ref="H406:H412" si="20">G406*E406*D406</f>
        <v>8.0269999999999992</v>
      </c>
      <c r="I406" s="55"/>
      <c r="J406" s="39"/>
      <c r="K406" s="39"/>
      <c r="L406" s="39"/>
    </row>
    <row r="407" spans="1:12" s="10" customFormat="1" ht="21" customHeight="1" x14ac:dyDescent="0.15">
      <c r="A407" s="52"/>
      <c r="B407" s="52" t="s">
        <v>115</v>
      </c>
      <c r="C407" s="53"/>
      <c r="D407" s="74">
        <v>2</v>
      </c>
      <c r="E407" s="56">
        <v>3.51</v>
      </c>
      <c r="F407" s="56"/>
      <c r="G407" s="54">
        <v>2.95</v>
      </c>
      <c r="H407" s="57">
        <f t="shared" si="20"/>
        <v>20.709</v>
      </c>
      <c r="I407" s="55"/>
      <c r="J407" s="39"/>
      <c r="K407" s="39"/>
      <c r="L407" s="39"/>
    </row>
    <row r="408" spans="1:12" s="10" customFormat="1" ht="21" customHeight="1" x14ac:dyDescent="0.15">
      <c r="A408" s="52"/>
      <c r="B408" s="52" t="s">
        <v>299</v>
      </c>
      <c r="C408" s="53"/>
      <c r="D408" s="74">
        <v>1</v>
      </c>
      <c r="E408" s="56">
        <v>1.1000000000000001</v>
      </c>
      <c r="F408" s="56"/>
      <c r="G408" s="54">
        <v>0.65</v>
      </c>
      <c r="H408" s="57">
        <f t="shared" si="20"/>
        <v>0.71500000000000008</v>
      </c>
      <c r="I408" s="55"/>
      <c r="J408" s="39"/>
      <c r="K408" s="39"/>
      <c r="L408" s="39"/>
    </row>
    <row r="409" spans="1:12" s="10" customFormat="1" ht="21" customHeight="1" x14ac:dyDescent="0.15">
      <c r="A409" s="52"/>
      <c r="B409" s="52" t="s">
        <v>116</v>
      </c>
      <c r="C409" s="53"/>
      <c r="D409" s="74">
        <v>1</v>
      </c>
      <c r="E409" s="56">
        <v>7.23</v>
      </c>
      <c r="F409" s="56"/>
      <c r="G409" s="54">
        <v>2.95</v>
      </c>
      <c r="H409" s="57">
        <f t="shared" si="20"/>
        <v>21.328500000000002</v>
      </c>
      <c r="I409" s="55"/>
      <c r="J409" s="39"/>
      <c r="K409" s="39"/>
      <c r="L409" s="39"/>
    </row>
    <row r="410" spans="1:12" s="10" customFormat="1" ht="21" customHeight="1" x14ac:dyDescent="0.15">
      <c r="A410" s="52"/>
      <c r="B410" s="52" t="s">
        <v>300</v>
      </c>
      <c r="C410" s="53"/>
      <c r="D410" s="74">
        <v>2</v>
      </c>
      <c r="E410" s="56">
        <v>0.9</v>
      </c>
      <c r="F410" s="56"/>
      <c r="G410" s="54">
        <v>2.1</v>
      </c>
      <c r="H410" s="57">
        <f t="shared" si="20"/>
        <v>3.7800000000000002</v>
      </c>
      <c r="I410" s="55"/>
      <c r="J410" s="39"/>
      <c r="K410" s="39"/>
      <c r="L410" s="39"/>
    </row>
    <row r="411" spans="1:12" s="10" customFormat="1" ht="21" customHeight="1" x14ac:dyDescent="0.15">
      <c r="A411" s="52"/>
      <c r="B411" s="52" t="s">
        <v>252</v>
      </c>
      <c r="C411" s="53"/>
      <c r="D411" s="74">
        <v>1</v>
      </c>
      <c r="E411" s="56">
        <f>2.55</f>
        <v>2.5499999999999998</v>
      </c>
      <c r="F411" s="56"/>
      <c r="G411" s="54">
        <v>2.95</v>
      </c>
      <c r="H411" s="57">
        <f t="shared" si="20"/>
        <v>7.5225</v>
      </c>
      <c r="I411" s="55"/>
      <c r="J411" s="39"/>
      <c r="K411" s="39"/>
      <c r="L411" s="39"/>
    </row>
    <row r="412" spans="1:12" s="10" customFormat="1" ht="21" customHeight="1" x14ac:dyDescent="0.15">
      <c r="A412" s="52"/>
      <c r="B412" s="52" t="s">
        <v>301</v>
      </c>
      <c r="C412" s="53"/>
      <c r="D412" s="74">
        <v>2</v>
      </c>
      <c r="E412" s="56">
        <v>0.7</v>
      </c>
      <c r="F412" s="56"/>
      <c r="G412" s="54">
        <v>2.1</v>
      </c>
      <c r="H412" s="57">
        <f t="shared" si="20"/>
        <v>2.94</v>
      </c>
      <c r="I412" s="55"/>
      <c r="J412" s="39"/>
      <c r="K412" s="39"/>
      <c r="L412" s="39"/>
    </row>
    <row r="413" spans="1:12" s="10" customFormat="1" ht="21" customHeight="1" x14ac:dyDescent="0.15">
      <c r="A413" s="52"/>
      <c r="B413" s="52" t="s">
        <v>334</v>
      </c>
      <c r="C413" s="53"/>
      <c r="D413" s="74">
        <v>1</v>
      </c>
      <c r="E413" s="56"/>
      <c r="F413" s="56"/>
      <c r="G413" s="54"/>
      <c r="H413" s="57">
        <v>10.89</v>
      </c>
      <c r="I413" s="55"/>
      <c r="J413" s="39"/>
      <c r="K413" s="39"/>
      <c r="L413" s="39"/>
    </row>
    <row r="414" spans="1:12" s="10" customFormat="1" ht="21" customHeight="1" x14ac:dyDescent="0.15">
      <c r="A414" s="52"/>
      <c r="B414" s="62" t="s">
        <v>205</v>
      </c>
      <c r="C414" s="53" t="s">
        <v>39</v>
      </c>
      <c r="D414" s="74"/>
      <c r="E414" s="56"/>
      <c r="F414" s="56"/>
      <c r="G414" s="54"/>
      <c r="H414" s="57"/>
      <c r="I414" s="55">
        <f>(H415+H418+H419+H420)-(H416+H417)</f>
        <v>15.932</v>
      </c>
      <c r="J414" s="39"/>
      <c r="K414" s="39"/>
      <c r="L414" s="39"/>
    </row>
    <row r="415" spans="1:12" s="10" customFormat="1" ht="21" customHeight="1" x14ac:dyDescent="0.15">
      <c r="A415" s="52"/>
      <c r="B415" s="52" t="s">
        <v>110</v>
      </c>
      <c r="C415" s="53"/>
      <c r="D415" s="74">
        <v>1</v>
      </c>
      <c r="E415" s="56">
        <v>2.5299999999999998</v>
      </c>
      <c r="F415" s="56"/>
      <c r="G415" s="54">
        <v>2.9</v>
      </c>
      <c r="H415" s="57">
        <f t="shared" ref="H415:H420" si="21">G415*E415*D415</f>
        <v>7.3369999999999989</v>
      </c>
      <c r="I415" s="55"/>
      <c r="J415" s="39"/>
      <c r="K415" s="39"/>
      <c r="L415" s="39"/>
    </row>
    <row r="416" spans="1:12" s="3" customFormat="1" ht="21" customHeight="1" x14ac:dyDescent="0.15">
      <c r="A416" s="52"/>
      <c r="B416" s="52" t="s">
        <v>296</v>
      </c>
      <c r="C416" s="53"/>
      <c r="D416" s="74">
        <v>1</v>
      </c>
      <c r="E416" s="56">
        <v>1.4</v>
      </c>
      <c r="F416" s="56"/>
      <c r="G416" s="54">
        <v>1.45</v>
      </c>
      <c r="H416" s="57">
        <f t="shared" si="21"/>
        <v>2.0299999999999998</v>
      </c>
      <c r="I416" s="55"/>
      <c r="J416" s="41"/>
      <c r="K416" s="41"/>
      <c r="L416" s="41"/>
    </row>
    <row r="417" spans="1:12" s="3" customFormat="1" ht="21" customHeight="1" x14ac:dyDescent="0.15">
      <c r="A417" s="52"/>
      <c r="B417" s="52" t="s">
        <v>297</v>
      </c>
      <c r="C417" s="53"/>
      <c r="D417" s="74">
        <v>1</v>
      </c>
      <c r="E417" s="56">
        <v>0.6</v>
      </c>
      <c r="F417" s="56"/>
      <c r="G417" s="54">
        <v>1.25</v>
      </c>
      <c r="H417" s="57">
        <f t="shared" si="21"/>
        <v>0.75</v>
      </c>
      <c r="I417" s="55"/>
      <c r="J417" s="41"/>
      <c r="K417" s="41"/>
      <c r="L417" s="41"/>
    </row>
    <row r="418" spans="1:12" s="10" customFormat="1" ht="21" customHeight="1" x14ac:dyDescent="0.15">
      <c r="A418" s="52"/>
      <c r="B418" s="52" t="s">
        <v>116</v>
      </c>
      <c r="C418" s="53"/>
      <c r="D418" s="74">
        <v>1</v>
      </c>
      <c r="E418" s="56">
        <v>1.35</v>
      </c>
      <c r="F418" s="56"/>
      <c r="G418" s="54">
        <v>3.1</v>
      </c>
      <c r="H418" s="57">
        <f t="shared" si="21"/>
        <v>4.1850000000000005</v>
      </c>
      <c r="I418" s="55"/>
      <c r="J418" s="39"/>
      <c r="K418" s="39"/>
      <c r="L418" s="39"/>
    </row>
    <row r="419" spans="1:12" s="10" customFormat="1" ht="21" customHeight="1" x14ac:dyDescent="0.15">
      <c r="A419" s="52"/>
      <c r="B419" s="52" t="s">
        <v>335</v>
      </c>
      <c r="C419" s="53"/>
      <c r="D419" s="74">
        <v>1</v>
      </c>
      <c r="E419" s="56">
        <v>6.48</v>
      </c>
      <c r="F419" s="56"/>
      <c r="G419" s="54">
        <v>1</v>
      </c>
      <c r="H419" s="57">
        <f t="shared" si="21"/>
        <v>6.48</v>
      </c>
      <c r="I419" s="55"/>
      <c r="J419" s="39"/>
      <c r="K419" s="39"/>
      <c r="L419" s="39"/>
    </row>
    <row r="420" spans="1:12" s="10" customFormat="1" ht="21" customHeight="1" x14ac:dyDescent="0.15">
      <c r="A420" s="52"/>
      <c r="B420" s="52" t="s">
        <v>309</v>
      </c>
      <c r="C420" s="53"/>
      <c r="D420" s="74">
        <v>1</v>
      </c>
      <c r="E420" s="56">
        <v>3.55</v>
      </c>
      <c r="F420" s="56"/>
      <c r="G420" s="54">
        <v>0.2</v>
      </c>
      <c r="H420" s="57">
        <f t="shared" si="21"/>
        <v>0.71</v>
      </c>
      <c r="I420" s="55"/>
      <c r="J420" s="39"/>
      <c r="K420" s="39"/>
      <c r="L420" s="39"/>
    </row>
    <row r="421" spans="1:12" s="10" customFormat="1" ht="21" customHeight="1" x14ac:dyDescent="0.15">
      <c r="A421" s="52"/>
      <c r="B421" s="62" t="s">
        <v>202</v>
      </c>
      <c r="C421" s="53" t="s">
        <v>39</v>
      </c>
      <c r="D421" s="74"/>
      <c r="E421" s="56"/>
      <c r="F421" s="56"/>
      <c r="G421" s="54" t="s">
        <v>485</v>
      </c>
      <c r="H421" s="57"/>
      <c r="I421" s="55">
        <f>SUM(H422:H426)</f>
        <v>9.41</v>
      </c>
      <c r="J421" s="39"/>
      <c r="K421" s="39"/>
      <c r="L421" s="39"/>
    </row>
    <row r="422" spans="1:12" s="10" customFormat="1" ht="21" customHeight="1" x14ac:dyDescent="0.15">
      <c r="A422" s="52"/>
      <c r="B422" s="52" t="s">
        <v>338</v>
      </c>
      <c r="C422" s="53"/>
      <c r="D422" s="74">
        <v>1</v>
      </c>
      <c r="E422" s="56">
        <v>0.75</v>
      </c>
      <c r="F422" s="56"/>
      <c r="G422" s="54">
        <v>2.75</v>
      </c>
      <c r="H422" s="57">
        <f>G422*E422*D422</f>
        <v>2.0625</v>
      </c>
      <c r="I422" s="55"/>
      <c r="J422" s="39"/>
      <c r="K422" s="39"/>
      <c r="L422" s="39"/>
    </row>
    <row r="423" spans="1:12" s="10" customFormat="1" ht="21" customHeight="1" x14ac:dyDescent="0.15">
      <c r="A423" s="52"/>
      <c r="B423" s="52" t="s">
        <v>320</v>
      </c>
      <c r="C423" s="53"/>
      <c r="D423" s="74">
        <v>1</v>
      </c>
      <c r="E423" s="56">
        <v>0.4</v>
      </c>
      <c r="F423" s="56"/>
      <c r="G423" s="54">
        <v>2.9</v>
      </c>
      <c r="H423" s="57">
        <f>G423*E423*D423</f>
        <v>1.1599999999999999</v>
      </c>
      <c r="I423" s="55"/>
      <c r="J423" s="39"/>
      <c r="K423" s="39"/>
      <c r="L423" s="39"/>
    </row>
    <row r="424" spans="1:12" s="10" customFormat="1" ht="21" customHeight="1" x14ac:dyDescent="0.15">
      <c r="A424" s="52"/>
      <c r="B424" s="52" t="s">
        <v>339</v>
      </c>
      <c r="C424" s="53"/>
      <c r="D424" s="74">
        <v>1</v>
      </c>
      <c r="E424" s="56">
        <v>1</v>
      </c>
      <c r="F424" s="56"/>
      <c r="G424" s="54">
        <v>2.75</v>
      </c>
      <c r="H424" s="57">
        <f>G424*E424*D424</f>
        <v>2.75</v>
      </c>
      <c r="I424" s="55"/>
      <c r="J424" s="39"/>
      <c r="K424" s="39"/>
      <c r="L424" s="39"/>
    </row>
    <row r="425" spans="1:12" s="10" customFormat="1" ht="21" customHeight="1" x14ac:dyDescent="0.15">
      <c r="A425" s="52"/>
      <c r="B425" s="52" t="s">
        <v>340</v>
      </c>
      <c r="C425" s="53"/>
      <c r="D425" s="74">
        <v>1</v>
      </c>
      <c r="E425" s="56">
        <v>0.75</v>
      </c>
      <c r="F425" s="56"/>
      <c r="G425" s="54">
        <v>2.75</v>
      </c>
      <c r="H425" s="57">
        <f>G425*E425*D425</f>
        <v>2.0625</v>
      </c>
      <c r="I425" s="55"/>
      <c r="J425" s="39"/>
      <c r="K425" s="39"/>
      <c r="L425" s="39"/>
    </row>
    <row r="426" spans="1:12" s="10" customFormat="1" ht="21" customHeight="1" x14ac:dyDescent="0.15">
      <c r="A426" s="52"/>
      <c r="B426" s="52" t="s">
        <v>341</v>
      </c>
      <c r="C426" s="53"/>
      <c r="D426" s="74">
        <v>1</v>
      </c>
      <c r="E426" s="56">
        <v>0.5</v>
      </c>
      <c r="F426" s="56"/>
      <c r="G426" s="54">
        <v>2.75</v>
      </c>
      <c r="H426" s="57">
        <f>G426*E426*D426</f>
        <v>1.375</v>
      </c>
      <c r="I426" s="55"/>
      <c r="J426" s="39"/>
      <c r="K426" s="39"/>
      <c r="L426" s="39"/>
    </row>
    <row r="427" spans="1:12" s="10" customFormat="1" ht="21" customHeight="1" x14ac:dyDescent="0.15">
      <c r="A427" s="52"/>
      <c r="B427" s="62" t="s">
        <v>203</v>
      </c>
      <c r="C427" s="53" t="s">
        <v>39</v>
      </c>
      <c r="D427" s="74"/>
      <c r="E427" s="56"/>
      <c r="F427" s="56"/>
      <c r="G427" s="54"/>
      <c r="H427" s="57"/>
      <c r="I427" s="55">
        <f>SUM(H428:H442)</f>
        <v>12.081000000000003</v>
      </c>
      <c r="J427" s="39"/>
      <c r="K427" s="39"/>
      <c r="L427" s="39"/>
    </row>
    <row r="428" spans="1:12" s="10" customFormat="1" ht="21" customHeight="1" x14ac:dyDescent="0.15">
      <c r="A428" s="59"/>
      <c r="B428" s="52" t="s">
        <v>152</v>
      </c>
      <c r="C428" s="58"/>
      <c r="D428" s="74"/>
      <c r="E428" s="57"/>
      <c r="F428" s="57"/>
      <c r="G428" s="55"/>
      <c r="H428" s="57"/>
      <c r="I428" s="55"/>
      <c r="J428" s="39"/>
      <c r="K428" s="39"/>
      <c r="L428" s="39"/>
    </row>
    <row r="429" spans="1:12" s="10" customFormat="1" ht="21" customHeight="1" x14ac:dyDescent="0.15">
      <c r="A429" s="52"/>
      <c r="B429" s="52" t="s">
        <v>148</v>
      </c>
      <c r="C429" s="53"/>
      <c r="D429" s="74">
        <v>1</v>
      </c>
      <c r="E429" s="57">
        <v>1.8</v>
      </c>
      <c r="F429" s="57"/>
      <c r="G429" s="55">
        <v>0.25</v>
      </c>
      <c r="H429" s="57">
        <f t="shared" ref="H429:H438" si="22">G429*E429*D429</f>
        <v>0.45</v>
      </c>
      <c r="I429" s="55"/>
      <c r="J429" s="39"/>
      <c r="K429" s="39"/>
      <c r="L429" s="39"/>
    </row>
    <row r="430" spans="1:12" s="10" customFormat="1" ht="21" customHeight="1" x14ac:dyDescent="0.15">
      <c r="A430" s="52"/>
      <c r="B430" s="52"/>
      <c r="C430" s="53"/>
      <c r="D430" s="74">
        <v>1</v>
      </c>
      <c r="E430" s="56">
        <v>4.83</v>
      </c>
      <c r="F430" s="56"/>
      <c r="G430" s="54">
        <v>0.2</v>
      </c>
      <c r="H430" s="57">
        <f t="shared" si="22"/>
        <v>0.96600000000000008</v>
      </c>
      <c r="I430" s="55"/>
      <c r="J430" s="39"/>
      <c r="K430" s="39"/>
      <c r="L430" s="39"/>
    </row>
    <row r="431" spans="1:12" s="10" customFormat="1" ht="21" customHeight="1" x14ac:dyDescent="0.15">
      <c r="A431" s="52"/>
      <c r="B431" s="52" t="s">
        <v>337</v>
      </c>
      <c r="C431" s="53"/>
      <c r="D431" s="74">
        <v>1</v>
      </c>
      <c r="E431" s="56">
        <v>2.93</v>
      </c>
      <c r="F431" s="56"/>
      <c r="G431" s="54">
        <v>0.4</v>
      </c>
      <c r="H431" s="57">
        <f t="shared" si="22"/>
        <v>1.1720000000000002</v>
      </c>
      <c r="I431" s="55"/>
      <c r="J431" s="39"/>
      <c r="K431" s="39"/>
      <c r="L431" s="39"/>
    </row>
    <row r="432" spans="1:12" s="10" customFormat="1" ht="21" customHeight="1" x14ac:dyDescent="0.15">
      <c r="A432" s="52"/>
      <c r="B432" s="52"/>
      <c r="C432" s="53"/>
      <c r="D432" s="74">
        <v>1</v>
      </c>
      <c r="E432" s="56">
        <v>2.2000000000000002</v>
      </c>
      <c r="F432" s="56"/>
      <c r="G432" s="54">
        <v>0.2</v>
      </c>
      <c r="H432" s="57">
        <f t="shared" si="22"/>
        <v>0.44000000000000006</v>
      </c>
      <c r="I432" s="55"/>
      <c r="J432" s="39"/>
      <c r="K432" s="39"/>
      <c r="L432" s="39"/>
    </row>
    <row r="433" spans="1:12" s="10" customFormat="1" ht="21" customHeight="1" x14ac:dyDescent="0.15">
      <c r="A433" s="52"/>
      <c r="B433" s="52" t="s">
        <v>149</v>
      </c>
      <c r="C433" s="53"/>
      <c r="D433" s="74">
        <v>1</v>
      </c>
      <c r="E433" s="56">
        <v>1.8</v>
      </c>
      <c r="F433" s="56"/>
      <c r="G433" s="54">
        <v>0.25</v>
      </c>
      <c r="H433" s="57">
        <f t="shared" si="22"/>
        <v>0.45</v>
      </c>
      <c r="I433" s="55"/>
      <c r="J433" s="39"/>
      <c r="K433" s="39"/>
      <c r="L433" s="39"/>
    </row>
    <row r="434" spans="1:12" s="10" customFormat="1" ht="21" customHeight="1" x14ac:dyDescent="0.15">
      <c r="A434" s="52"/>
      <c r="B434" s="52"/>
      <c r="C434" s="53"/>
      <c r="D434" s="74">
        <v>1</v>
      </c>
      <c r="E434" s="56">
        <v>2.5299999999999998</v>
      </c>
      <c r="F434" s="56"/>
      <c r="G434" s="54">
        <v>0.1</v>
      </c>
      <c r="H434" s="57">
        <f t="shared" si="22"/>
        <v>0.253</v>
      </c>
      <c r="I434" s="55"/>
      <c r="J434" s="39"/>
      <c r="K434" s="39"/>
      <c r="L434" s="39"/>
    </row>
    <row r="435" spans="1:12" s="10" customFormat="1" ht="21" customHeight="1" x14ac:dyDescent="0.15">
      <c r="A435" s="52"/>
      <c r="B435" s="52"/>
      <c r="C435" s="53"/>
      <c r="D435" s="74">
        <v>2</v>
      </c>
      <c r="E435" s="56">
        <v>4.9800000000000004</v>
      </c>
      <c r="F435" s="56"/>
      <c r="G435" s="54">
        <v>0.2</v>
      </c>
      <c r="H435" s="57">
        <f t="shared" si="22"/>
        <v>1.9920000000000002</v>
      </c>
      <c r="I435" s="55"/>
      <c r="J435" s="39"/>
      <c r="K435" s="39"/>
      <c r="L435" s="39"/>
    </row>
    <row r="436" spans="1:12" s="10" customFormat="1" ht="21" customHeight="1" x14ac:dyDescent="0.15">
      <c r="A436" s="52"/>
      <c r="B436" s="52" t="s">
        <v>150</v>
      </c>
      <c r="C436" s="53"/>
      <c r="D436" s="74">
        <v>1</v>
      </c>
      <c r="E436" s="56">
        <v>4.4800000000000004</v>
      </c>
      <c r="F436" s="56"/>
      <c r="G436" s="54">
        <v>0.25</v>
      </c>
      <c r="H436" s="57">
        <f t="shared" si="22"/>
        <v>1.1200000000000001</v>
      </c>
      <c r="I436" s="55"/>
      <c r="J436" s="39"/>
      <c r="K436" s="39"/>
      <c r="L436" s="39"/>
    </row>
    <row r="437" spans="1:12" s="10" customFormat="1" ht="21" customHeight="1" x14ac:dyDescent="0.15">
      <c r="A437" s="52"/>
      <c r="B437" s="52"/>
      <c r="C437" s="53"/>
      <c r="D437" s="74">
        <v>2</v>
      </c>
      <c r="E437" s="56">
        <v>4.9800000000000004</v>
      </c>
      <c r="F437" s="56"/>
      <c r="G437" s="54">
        <v>0.2</v>
      </c>
      <c r="H437" s="57">
        <f t="shared" si="22"/>
        <v>1.9920000000000002</v>
      </c>
      <c r="I437" s="55"/>
      <c r="J437" s="39"/>
      <c r="K437" s="39"/>
      <c r="L437" s="39"/>
    </row>
    <row r="438" spans="1:12" s="10" customFormat="1" ht="21" customHeight="1" x14ac:dyDescent="0.15">
      <c r="A438" s="52"/>
      <c r="B438" s="52" t="s">
        <v>151</v>
      </c>
      <c r="C438" s="53"/>
      <c r="D438" s="74">
        <v>1</v>
      </c>
      <c r="E438" s="56">
        <v>4.9800000000000004</v>
      </c>
      <c r="F438" s="56"/>
      <c r="G438" s="54">
        <v>0.2</v>
      </c>
      <c r="H438" s="57">
        <f t="shared" si="22"/>
        <v>0.99600000000000011</v>
      </c>
      <c r="I438" s="55"/>
      <c r="J438" s="39"/>
      <c r="K438" s="39"/>
      <c r="L438" s="39"/>
    </row>
    <row r="439" spans="1:12" s="10" customFormat="1" ht="21" customHeight="1" x14ac:dyDescent="0.15">
      <c r="A439" s="52"/>
      <c r="B439" s="52" t="s">
        <v>153</v>
      </c>
      <c r="C439" s="58"/>
      <c r="D439" s="74"/>
      <c r="E439" s="57"/>
      <c r="F439" s="57"/>
      <c r="G439" s="55"/>
      <c r="H439" s="57"/>
      <c r="I439" s="55"/>
      <c r="J439" s="39"/>
      <c r="K439" s="39"/>
      <c r="L439" s="39"/>
    </row>
    <row r="440" spans="1:12" s="10" customFormat="1" ht="21" customHeight="1" x14ac:dyDescent="0.15">
      <c r="A440" s="52"/>
      <c r="B440" s="52" t="s">
        <v>283</v>
      </c>
      <c r="C440" s="53"/>
      <c r="D440" s="74">
        <v>1</v>
      </c>
      <c r="E440" s="57">
        <v>10.5</v>
      </c>
      <c r="F440" s="57"/>
      <c r="G440" s="55">
        <v>0.1</v>
      </c>
      <c r="H440" s="57">
        <f>G440*E440*D440</f>
        <v>1.05</v>
      </c>
      <c r="I440" s="55"/>
      <c r="J440" s="39"/>
      <c r="K440" s="39"/>
      <c r="L440" s="39"/>
    </row>
    <row r="441" spans="1:12" s="10" customFormat="1" ht="21" customHeight="1" x14ac:dyDescent="0.15">
      <c r="A441" s="52"/>
      <c r="B441" s="52" t="s">
        <v>284</v>
      </c>
      <c r="C441" s="53"/>
      <c r="D441" s="74">
        <v>1</v>
      </c>
      <c r="E441" s="56">
        <v>10.5</v>
      </c>
      <c r="F441" s="56"/>
      <c r="G441" s="54">
        <v>0.1</v>
      </c>
      <c r="H441" s="57">
        <f>G441*E441*D441</f>
        <v>1.05</v>
      </c>
      <c r="I441" s="55"/>
      <c r="J441" s="39"/>
      <c r="K441" s="39"/>
      <c r="L441" s="39"/>
    </row>
    <row r="442" spans="1:12" s="10" customFormat="1" ht="21" customHeight="1" x14ac:dyDescent="0.15">
      <c r="A442" s="52"/>
      <c r="B442" s="52" t="s">
        <v>336</v>
      </c>
      <c r="C442" s="53"/>
      <c r="D442" s="74">
        <v>1</v>
      </c>
      <c r="E442" s="56">
        <v>0.25</v>
      </c>
      <c r="F442" s="56"/>
      <c r="G442" s="54">
        <v>0.6</v>
      </c>
      <c r="H442" s="57">
        <f>G442*E442*D442</f>
        <v>0.15</v>
      </c>
      <c r="I442" s="55"/>
      <c r="J442" s="39"/>
      <c r="K442" s="39"/>
      <c r="L442" s="39"/>
    </row>
    <row r="443" spans="1:12" s="10" customFormat="1" ht="21" customHeight="1" x14ac:dyDescent="0.15">
      <c r="A443" s="52"/>
      <c r="B443" s="62" t="s">
        <v>204</v>
      </c>
      <c r="C443" s="53" t="s">
        <v>39</v>
      </c>
      <c r="D443" s="74"/>
      <c r="E443" s="56"/>
      <c r="F443" s="56"/>
      <c r="G443" s="54"/>
      <c r="H443" s="57"/>
      <c r="I443" s="55">
        <f>SUM(H444:H446)</f>
        <v>52.122199999999999</v>
      </c>
      <c r="J443" s="39"/>
      <c r="K443" s="39"/>
      <c r="L443" s="39"/>
    </row>
    <row r="444" spans="1:12" s="10" customFormat="1" ht="21" customHeight="1" x14ac:dyDescent="0.15">
      <c r="A444" s="52"/>
      <c r="B444" s="52" t="s">
        <v>289</v>
      </c>
      <c r="C444" s="53"/>
      <c r="D444" s="74">
        <v>2</v>
      </c>
      <c r="E444" s="56">
        <v>4.78</v>
      </c>
      <c r="F444" s="56">
        <v>3.49</v>
      </c>
      <c r="G444" s="54"/>
      <c r="H444" s="57">
        <f>D444*E444*F444</f>
        <v>33.364400000000003</v>
      </c>
      <c r="I444" s="55"/>
      <c r="J444" s="39"/>
      <c r="K444" s="39"/>
      <c r="L444" s="39"/>
    </row>
    <row r="445" spans="1:12" s="10" customFormat="1" ht="21" customHeight="1" x14ac:dyDescent="0.15">
      <c r="A445" s="52"/>
      <c r="B445" s="52" t="s">
        <v>290</v>
      </c>
      <c r="C445" s="53"/>
      <c r="D445" s="74">
        <v>1</v>
      </c>
      <c r="E445" s="56">
        <v>4.78</v>
      </c>
      <c r="F445" s="56">
        <v>3.51</v>
      </c>
      <c r="G445" s="54"/>
      <c r="H445" s="57">
        <f>D445*E445*F445</f>
        <v>16.777799999999999</v>
      </c>
      <c r="I445" s="55"/>
      <c r="J445" s="39"/>
      <c r="K445" s="39"/>
      <c r="L445" s="39"/>
    </row>
    <row r="446" spans="1:12" s="10" customFormat="1" ht="21" customHeight="1" x14ac:dyDescent="0.15">
      <c r="A446" s="52"/>
      <c r="B446" s="52" t="s">
        <v>309</v>
      </c>
      <c r="C446" s="53"/>
      <c r="D446" s="74">
        <v>1</v>
      </c>
      <c r="E446" s="56">
        <v>3.3</v>
      </c>
      <c r="F446" s="56">
        <v>0.6</v>
      </c>
      <c r="G446" s="54"/>
      <c r="H446" s="57">
        <f>D446*E446*F446</f>
        <v>1.9799999999999998</v>
      </c>
      <c r="I446" s="55"/>
      <c r="J446" s="39"/>
      <c r="K446" s="39"/>
      <c r="L446" s="39"/>
    </row>
    <row r="447" spans="1:12" s="10" customFormat="1" ht="21" customHeight="1" x14ac:dyDescent="0.15">
      <c r="A447" s="76">
        <v>3.12</v>
      </c>
      <c r="B447" s="52" t="s">
        <v>346</v>
      </c>
      <c r="C447" s="53"/>
      <c r="D447" s="74"/>
      <c r="E447" s="56"/>
      <c r="F447" s="56"/>
      <c r="G447" s="54"/>
      <c r="H447" s="57"/>
      <c r="I447" s="55"/>
      <c r="J447" s="39"/>
      <c r="K447" s="39"/>
      <c r="L447" s="39"/>
    </row>
    <row r="448" spans="1:12" s="10" customFormat="1" ht="21" customHeight="1" x14ac:dyDescent="0.15">
      <c r="A448" s="52" t="s">
        <v>206</v>
      </c>
      <c r="B448" s="62" t="s">
        <v>207</v>
      </c>
      <c r="C448" s="53" t="s">
        <v>83</v>
      </c>
      <c r="D448" s="74"/>
      <c r="E448" s="56"/>
      <c r="F448" s="56"/>
      <c r="G448" s="54"/>
      <c r="H448" s="57"/>
      <c r="I448" s="55">
        <f>SUM(H449)</f>
        <v>1</v>
      </c>
      <c r="J448" s="39"/>
      <c r="K448" s="39"/>
      <c r="L448" s="39"/>
    </row>
    <row r="449" spans="1:12" s="10" customFormat="1" ht="21" customHeight="1" x14ac:dyDescent="0.15">
      <c r="A449" s="52"/>
      <c r="B449" s="52" t="s">
        <v>315</v>
      </c>
      <c r="C449" s="53"/>
      <c r="D449" s="74">
        <v>1</v>
      </c>
      <c r="E449" s="56"/>
      <c r="F449" s="56"/>
      <c r="G449" s="54"/>
      <c r="H449" s="57">
        <f>D449</f>
        <v>1</v>
      </c>
      <c r="I449" s="55"/>
      <c r="J449" s="39"/>
      <c r="K449" s="39"/>
      <c r="L449" s="39"/>
    </row>
    <row r="450" spans="1:12" s="10" customFormat="1" ht="21" customHeight="1" x14ac:dyDescent="0.15">
      <c r="A450" s="72">
        <v>4</v>
      </c>
      <c r="B450" s="66" t="s">
        <v>43</v>
      </c>
      <c r="C450" s="68"/>
      <c r="D450" s="79"/>
      <c r="E450" s="83"/>
      <c r="F450" s="83"/>
      <c r="G450" s="69"/>
      <c r="H450" s="84"/>
      <c r="I450" s="70"/>
      <c r="J450" s="39"/>
      <c r="K450" s="39"/>
      <c r="L450" s="39"/>
    </row>
    <row r="451" spans="1:12" s="10" customFormat="1" ht="21" customHeight="1" x14ac:dyDescent="0.15">
      <c r="A451" s="141">
        <v>4.0999999999999996</v>
      </c>
      <c r="B451" s="64" t="s">
        <v>392</v>
      </c>
      <c r="C451" s="60"/>
      <c r="D451" s="74"/>
      <c r="E451" s="52"/>
      <c r="F451" s="52"/>
      <c r="G451" s="52"/>
      <c r="H451" s="52"/>
      <c r="I451" s="52"/>
      <c r="J451" s="39"/>
      <c r="K451" s="39"/>
      <c r="L451" s="39"/>
    </row>
    <row r="452" spans="1:12" s="10" customFormat="1" ht="21" customHeight="1" x14ac:dyDescent="0.15">
      <c r="A452" s="140" t="s">
        <v>349</v>
      </c>
      <c r="B452" s="62" t="s">
        <v>383</v>
      </c>
      <c r="C452" s="60"/>
      <c r="D452" s="74"/>
      <c r="E452" s="54"/>
      <c r="F452" s="54"/>
      <c r="G452" s="54"/>
      <c r="H452" s="55"/>
      <c r="I452" s="55"/>
      <c r="J452" s="39"/>
      <c r="K452" s="39"/>
      <c r="L452" s="39"/>
    </row>
    <row r="453" spans="1:12" s="10" customFormat="1" ht="21" customHeight="1" x14ac:dyDescent="0.15">
      <c r="A453" s="61"/>
      <c r="B453" s="62" t="s">
        <v>417</v>
      </c>
      <c r="C453" s="60" t="s">
        <v>353</v>
      </c>
      <c r="D453" s="74">
        <v>1</v>
      </c>
      <c r="E453" s="54"/>
      <c r="F453" s="54"/>
      <c r="G453" s="54"/>
      <c r="H453" s="55">
        <f>D453</f>
        <v>1</v>
      </c>
      <c r="I453" s="55">
        <f>D453*H453</f>
        <v>1</v>
      </c>
      <c r="J453" s="39"/>
      <c r="K453" s="39"/>
      <c r="L453" s="39"/>
    </row>
    <row r="454" spans="1:12" s="10" customFormat="1" ht="21" customHeight="1" x14ac:dyDescent="0.15">
      <c r="A454" s="61"/>
      <c r="B454" s="62" t="s">
        <v>381</v>
      </c>
      <c r="C454" s="60" t="s">
        <v>353</v>
      </c>
      <c r="D454" s="74">
        <v>1</v>
      </c>
      <c r="E454" s="54"/>
      <c r="F454" s="54"/>
      <c r="G454" s="54"/>
      <c r="H454" s="55">
        <f t="shared" ref="H454:H465" si="23">D454</f>
        <v>1</v>
      </c>
      <c r="I454" s="55">
        <f t="shared" ref="I454:I465" si="24">D454*H454</f>
        <v>1</v>
      </c>
      <c r="J454" s="39"/>
      <c r="K454" s="39"/>
      <c r="L454" s="39"/>
    </row>
    <row r="455" spans="1:12" s="10" customFormat="1" ht="21" customHeight="1" x14ac:dyDescent="0.15">
      <c r="A455" s="61"/>
      <c r="B455" s="62" t="s">
        <v>382</v>
      </c>
      <c r="C455" s="60" t="s">
        <v>353</v>
      </c>
      <c r="D455" s="74">
        <v>1</v>
      </c>
      <c r="E455" s="54"/>
      <c r="F455" s="54"/>
      <c r="G455" s="54"/>
      <c r="H455" s="55">
        <f t="shared" si="23"/>
        <v>1</v>
      </c>
      <c r="I455" s="55">
        <f t="shared" si="24"/>
        <v>1</v>
      </c>
      <c r="J455" s="39"/>
      <c r="K455" s="39"/>
      <c r="L455" s="39"/>
    </row>
    <row r="456" spans="1:12" s="10" customFormat="1" ht="21" customHeight="1" x14ac:dyDescent="0.15">
      <c r="A456" s="140" t="s">
        <v>350</v>
      </c>
      <c r="B456" s="62" t="s">
        <v>351</v>
      </c>
      <c r="C456" s="60"/>
      <c r="D456" s="74"/>
      <c r="E456" s="54"/>
      <c r="F456" s="54"/>
      <c r="G456" s="54"/>
      <c r="H456" s="55"/>
      <c r="I456" s="55"/>
      <c r="J456" s="39"/>
      <c r="K456" s="39"/>
      <c r="L456" s="39"/>
    </row>
    <row r="457" spans="1:12" s="10" customFormat="1" ht="21" customHeight="1" x14ac:dyDescent="0.15">
      <c r="A457" s="140"/>
      <c r="B457" s="62" t="s">
        <v>387</v>
      </c>
      <c r="C457" s="60" t="s">
        <v>353</v>
      </c>
      <c r="D457" s="74">
        <v>1</v>
      </c>
      <c r="E457" s="54"/>
      <c r="F457" s="54"/>
      <c r="G457" s="54"/>
      <c r="H457" s="55">
        <f t="shared" si="23"/>
        <v>1</v>
      </c>
      <c r="I457" s="55">
        <f t="shared" si="24"/>
        <v>1</v>
      </c>
      <c r="J457" s="39"/>
      <c r="K457" s="39"/>
      <c r="L457" s="39"/>
    </row>
    <row r="458" spans="1:12" s="10" customFormat="1" ht="21" customHeight="1" x14ac:dyDescent="0.15">
      <c r="A458" s="140"/>
      <c r="B458" s="62" t="s">
        <v>388</v>
      </c>
      <c r="C458" s="60" t="s">
        <v>353</v>
      </c>
      <c r="D458" s="74">
        <v>1</v>
      </c>
      <c r="E458" s="54"/>
      <c r="F458" s="54"/>
      <c r="G458" s="54"/>
      <c r="H458" s="55">
        <f t="shared" si="23"/>
        <v>1</v>
      </c>
      <c r="I458" s="55">
        <f t="shared" si="24"/>
        <v>1</v>
      </c>
      <c r="J458" s="39"/>
      <c r="K458" s="39"/>
      <c r="L458" s="39"/>
    </row>
    <row r="459" spans="1:12" s="10" customFormat="1" ht="21" customHeight="1" x14ac:dyDescent="0.15">
      <c r="A459" s="140" t="s">
        <v>352</v>
      </c>
      <c r="B459" s="62" t="s">
        <v>384</v>
      </c>
      <c r="C459" s="60"/>
      <c r="D459" s="74"/>
      <c r="E459" s="54"/>
      <c r="F459" s="54"/>
      <c r="G459" s="54"/>
      <c r="H459" s="55"/>
      <c r="I459" s="55"/>
      <c r="J459" s="39"/>
      <c r="K459" s="39"/>
      <c r="L459" s="39"/>
    </row>
    <row r="460" spans="1:12" s="10" customFormat="1" ht="21" customHeight="1" x14ac:dyDescent="0.15">
      <c r="A460" s="61"/>
      <c r="B460" s="62" t="s">
        <v>386</v>
      </c>
      <c r="C460" s="60" t="s">
        <v>353</v>
      </c>
      <c r="D460" s="74">
        <v>1</v>
      </c>
      <c r="E460" s="54"/>
      <c r="F460" s="54"/>
      <c r="G460" s="54"/>
      <c r="H460" s="55">
        <f t="shared" si="23"/>
        <v>1</v>
      </c>
      <c r="I460" s="55">
        <f t="shared" si="24"/>
        <v>1</v>
      </c>
      <c r="J460" s="39"/>
      <c r="K460" s="39"/>
      <c r="L460" s="39"/>
    </row>
    <row r="461" spans="1:12" s="10" customFormat="1" ht="21" customHeight="1" x14ac:dyDescent="0.15">
      <c r="A461" s="61"/>
      <c r="B461" s="62" t="s">
        <v>394</v>
      </c>
      <c r="C461" s="60" t="s">
        <v>353</v>
      </c>
      <c r="D461" s="74">
        <v>1</v>
      </c>
      <c r="E461" s="54"/>
      <c r="F461" s="54"/>
      <c r="G461" s="54"/>
      <c r="H461" s="55">
        <f t="shared" si="23"/>
        <v>1</v>
      </c>
      <c r="I461" s="55">
        <f t="shared" si="24"/>
        <v>1</v>
      </c>
      <c r="J461" s="39"/>
      <c r="K461" s="39"/>
      <c r="L461" s="39"/>
    </row>
    <row r="462" spans="1:12" s="10" customFormat="1" ht="21" customHeight="1" x14ac:dyDescent="0.15">
      <c r="A462" s="61"/>
      <c r="B462" s="62" t="s">
        <v>382</v>
      </c>
      <c r="C462" s="60" t="s">
        <v>353</v>
      </c>
      <c r="D462" s="74">
        <v>1</v>
      </c>
      <c r="E462" s="54"/>
      <c r="F462" s="54"/>
      <c r="G462" s="54"/>
      <c r="H462" s="55">
        <f t="shared" si="23"/>
        <v>1</v>
      </c>
      <c r="I462" s="55">
        <f t="shared" si="24"/>
        <v>1</v>
      </c>
      <c r="J462" s="39"/>
      <c r="K462" s="39"/>
      <c r="L462" s="39"/>
    </row>
    <row r="463" spans="1:12" s="10" customFormat="1" ht="21" customHeight="1" x14ac:dyDescent="0.15">
      <c r="A463" s="140" t="s">
        <v>352</v>
      </c>
      <c r="B463" s="62" t="s">
        <v>385</v>
      </c>
      <c r="C463" s="60"/>
      <c r="D463" s="74"/>
      <c r="E463" s="54"/>
      <c r="F463" s="54"/>
      <c r="G463" s="54"/>
      <c r="H463" s="55"/>
      <c r="I463" s="55"/>
      <c r="J463" s="39"/>
      <c r="K463" s="39"/>
      <c r="L463" s="39"/>
    </row>
    <row r="464" spans="1:12" s="10" customFormat="1" ht="21" customHeight="1" x14ac:dyDescent="0.15">
      <c r="A464" s="140"/>
      <c r="B464" s="62" t="s">
        <v>389</v>
      </c>
      <c r="C464" s="60" t="s">
        <v>353</v>
      </c>
      <c r="D464" s="74">
        <v>1</v>
      </c>
      <c r="E464" s="54"/>
      <c r="F464" s="54"/>
      <c r="G464" s="54"/>
      <c r="H464" s="55">
        <f t="shared" si="23"/>
        <v>1</v>
      </c>
      <c r="I464" s="55">
        <f>D464*H464</f>
        <v>1</v>
      </c>
      <c r="J464" s="39"/>
      <c r="K464" s="39"/>
      <c r="L464" s="39"/>
    </row>
    <row r="465" spans="1:12" s="10" customFormat="1" ht="21" customHeight="1" x14ac:dyDescent="0.15">
      <c r="A465" s="140"/>
      <c r="B465" s="62" t="s">
        <v>390</v>
      </c>
      <c r="C465" s="60" t="s">
        <v>353</v>
      </c>
      <c r="D465" s="74">
        <v>1</v>
      </c>
      <c r="E465" s="54"/>
      <c r="F465" s="54"/>
      <c r="G465" s="54"/>
      <c r="H465" s="55">
        <f t="shared" si="23"/>
        <v>1</v>
      </c>
      <c r="I465" s="55">
        <f t="shared" si="24"/>
        <v>1</v>
      </c>
      <c r="J465" s="39"/>
      <c r="K465" s="39"/>
      <c r="L465" s="39"/>
    </row>
    <row r="466" spans="1:12" s="10" customFormat="1" ht="21" customHeight="1" x14ac:dyDescent="0.15">
      <c r="A466" s="141">
        <v>4.2</v>
      </c>
      <c r="B466" s="64" t="s">
        <v>354</v>
      </c>
      <c r="C466" s="60"/>
      <c r="D466" s="74"/>
      <c r="E466" s="54"/>
      <c r="F466" s="54"/>
      <c r="G466" s="54"/>
      <c r="H466" s="55"/>
      <c r="I466" s="55"/>
      <c r="J466" s="39"/>
      <c r="K466" s="39"/>
      <c r="L466" s="39"/>
    </row>
    <row r="467" spans="1:12" s="10" customFormat="1" ht="21" customHeight="1" x14ac:dyDescent="0.15">
      <c r="A467" s="142" t="s">
        <v>355</v>
      </c>
      <c r="B467" s="62" t="s">
        <v>391</v>
      </c>
      <c r="C467" s="60" t="s">
        <v>356</v>
      </c>
      <c r="D467" s="74"/>
      <c r="E467" s="54"/>
      <c r="F467" s="54"/>
      <c r="G467" s="54"/>
      <c r="H467" s="55"/>
      <c r="I467" s="55">
        <f>SUM(H468:H470)</f>
        <v>3</v>
      </c>
      <c r="J467" s="39"/>
      <c r="K467" s="39"/>
      <c r="L467" s="39"/>
    </row>
    <row r="468" spans="1:12" s="10" customFormat="1" ht="21" customHeight="1" x14ac:dyDescent="0.15">
      <c r="A468" s="61"/>
      <c r="B468" s="62" t="s">
        <v>393</v>
      </c>
      <c r="C468" s="60"/>
      <c r="D468" s="74">
        <v>1</v>
      </c>
      <c r="E468" s="54"/>
      <c r="F468" s="54"/>
      <c r="G468" s="54"/>
      <c r="H468" s="55">
        <f>D468</f>
        <v>1</v>
      </c>
      <c r="I468" s="55"/>
      <c r="J468" s="39"/>
      <c r="K468" s="39"/>
      <c r="L468" s="39"/>
    </row>
    <row r="469" spans="1:12" s="10" customFormat="1" ht="21" customHeight="1" x14ac:dyDescent="0.15">
      <c r="A469" s="61"/>
      <c r="B469" s="62" t="s">
        <v>395</v>
      </c>
      <c r="C469" s="60"/>
      <c r="D469" s="74">
        <v>1</v>
      </c>
      <c r="E469" s="54"/>
      <c r="F469" s="54"/>
      <c r="G469" s="54"/>
      <c r="H469" s="55">
        <f>D469</f>
        <v>1</v>
      </c>
      <c r="I469" s="55"/>
      <c r="J469" s="39"/>
      <c r="K469" s="39"/>
      <c r="L469" s="39"/>
    </row>
    <row r="470" spans="1:12" s="10" customFormat="1" ht="21" customHeight="1" x14ac:dyDescent="0.15">
      <c r="A470" s="61"/>
      <c r="B470" s="62" t="s">
        <v>396</v>
      </c>
      <c r="C470" s="60"/>
      <c r="D470" s="74">
        <v>1</v>
      </c>
      <c r="E470" s="54"/>
      <c r="F470" s="54"/>
      <c r="G470" s="54"/>
      <c r="H470" s="55">
        <f>D470</f>
        <v>1</v>
      </c>
      <c r="I470" s="55"/>
      <c r="J470" s="39"/>
      <c r="K470" s="39"/>
      <c r="L470" s="39"/>
    </row>
    <row r="471" spans="1:12" s="10" customFormat="1" ht="21" customHeight="1" x14ac:dyDescent="0.15">
      <c r="A471" s="142" t="s">
        <v>361</v>
      </c>
      <c r="B471" s="62" t="s">
        <v>357</v>
      </c>
      <c r="C471" s="60" t="s">
        <v>181</v>
      </c>
      <c r="D471" s="74"/>
      <c r="E471" s="54"/>
      <c r="F471" s="54"/>
      <c r="G471" s="54"/>
      <c r="H471" s="55"/>
      <c r="I471" s="55">
        <f>SUM(H472)</f>
        <v>3.36</v>
      </c>
      <c r="J471" s="39"/>
      <c r="K471" s="39"/>
      <c r="L471" s="39"/>
    </row>
    <row r="472" spans="1:12" s="10" customFormat="1" ht="21" customHeight="1" x14ac:dyDescent="0.15">
      <c r="A472" s="61"/>
      <c r="B472" s="62" t="s">
        <v>400</v>
      </c>
      <c r="C472" s="60"/>
      <c r="D472" s="74">
        <v>1</v>
      </c>
      <c r="E472" s="54">
        <v>3.36</v>
      </c>
      <c r="F472" s="54"/>
      <c r="G472" s="54"/>
      <c r="H472" s="55">
        <f>D472*E472</f>
        <v>3.36</v>
      </c>
      <c r="I472" s="55"/>
      <c r="J472" s="39"/>
      <c r="K472" s="39"/>
      <c r="L472" s="39"/>
    </row>
    <row r="473" spans="1:12" s="10" customFormat="1" ht="21" customHeight="1" x14ac:dyDescent="0.15">
      <c r="A473" s="142" t="s">
        <v>360</v>
      </c>
      <c r="B473" s="62" t="s">
        <v>358</v>
      </c>
      <c r="C473" s="60" t="s">
        <v>181</v>
      </c>
      <c r="D473" s="74"/>
      <c r="E473" s="54"/>
      <c r="F473" s="54"/>
      <c r="G473" s="54"/>
      <c r="H473" s="55"/>
      <c r="I473" s="55">
        <f>SUM(H474)</f>
        <v>11.67</v>
      </c>
      <c r="J473" s="39"/>
      <c r="K473" s="39"/>
      <c r="L473" s="39"/>
    </row>
    <row r="474" spans="1:12" s="10" customFormat="1" ht="21" customHeight="1" x14ac:dyDescent="0.15">
      <c r="A474" s="61"/>
      <c r="B474" s="62" t="s">
        <v>401</v>
      </c>
      <c r="C474" s="60"/>
      <c r="D474" s="74">
        <v>1</v>
      </c>
      <c r="E474" s="54">
        <v>11.67</v>
      </c>
      <c r="F474" s="54"/>
      <c r="G474" s="54"/>
      <c r="H474" s="55">
        <f>D474*E474</f>
        <v>11.67</v>
      </c>
      <c r="I474" s="55"/>
      <c r="J474" s="39"/>
      <c r="K474" s="39"/>
      <c r="L474" s="39"/>
    </row>
    <row r="475" spans="1:12" s="10" customFormat="1" ht="21" customHeight="1" x14ac:dyDescent="0.15">
      <c r="A475" s="140" t="s">
        <v>362</v>
      </c>
      <c r="B475" s="62" t="s">
        <v>402</v>
      </c>
      <c r="C475" s="60"/>
      <c r="D475" s="74"/>
      <c r="E475" s="54"/>
      <c r="F475" s="54"/>
      <c r="G475" s="54"/>
      <c r="H475" s="55"/>
      <c r="I475" s="55"/>
      <c r="J475" s="39"/>
      <c r="K475" s="39"/>
      <c r="L475" s="39"/>
    </row>
    <row r="476" spans="1:12" s="10" customFormat="1" ht="21" customHeight="1" x14ac:dyDescent="0.15">
      <c r="A476" s="61"/>
      <c r="B476" s="62" t="s">
        <v>398</v>
      </c>
      <c r="C476" s="60" t="s">
        <v>353</v>
      </c>
      <c r="D476" s="74">
        <v>5</v>
      </c>
      <c r="E476" s="54"/>
      <c r="F476" s="54"/>
      <c r="G476" s="54"/>
      <c r="H476" s="55">
        <f>D476</f>
        <v>5</v>
      </c>
      <c r="I476" s="55">
        <f>H476</f>
        <v>5</v>
      </c>
      <c r="J476" s="39"/>
      <c r="K476" s="39"/>
      <c r="L476" s="39"/>
    </row>
    <row r="477" spans="1:12" s="10" customFormat="1" ht="21" customHeight="1" x14ac:dyDescent="0.15">
      <c r="A477" s="61"/>
      <c r="B477" s="62" t="s">
        <v>399</v>
      </c>
      <c r="C477" s="60" t="s">
        <v>353</v>
      </c>
      <c r="D477" s="74">
        <v>3</v>
      </c>
      <c r="E477" s="54"/>
      <c r="F477" s="54"/>
      <c r="G477" s="54"/>
      <c r="H477" s="55">
        <f>D477</f>
        <v>3</v>
      </c>
      <c r="I477" s="55">
        <f>H477</f>
        <v>3</v>
      </c>
      <c r="J477" s="39"/>
      <c r="K477" s="39"/>
      <c r="L477" s="39"/>
    </row>
    <row r="478" spans="1:12" s="10" customFormat="1" ht="21" customHeight="1" x14ac:dyDescent="0.15">
      <c r="A478" s="61" t="s">
        <v>486</v>
      </c>
      <c r="B478" s="62" t="s">
        <v>420</v>
      </c>
      <c r="C478" s="60" t="s">
        <v>353</v>
      </c>
      <c r="D478" s="74">
        <v>2</v>
      </c>
      <c r="E478" s="54"/>
      <c r="F478" s="54"/>
      <c r="G478" s="54"/>
      <c r="H478" s="55">
        <f>D478</f>
        <v>2</v>
      </c>
      <c r="I478" s="55">
        <f>H478</f>
        <v>2</v>
      </c>
      <c r="J478" s="39"/>
      <c r="K478" s="39"/>
      <c r="L478" s="39"/>
    </row>
    <row r="479" spans="1:12" s="10" customFormat="1" ht="21" customHeight="1" x14ac:dyDescent="0.15">
      <c r="A479" s="140" t="s">
        <v>363</v>
      </c>
      <c r="B479" s="62" t="s">
        <v>359</v>
      </c>
      <c r="C479" s="60" t="s">
        <v>353</v>
      </c>
      <c r="D479" s="74"/>
      <c r="E479" s="54"/>
      <c r="F479" s="54"/>
      <c r="G479" s="54"/>
      <c r="H479" s="55"/>
      <c r="I479" s="55">
        <f>H480</f>
        <v>1</v>
      </c>
      <c r="J479" s="39"/>
      <c r="K479" s="39"/>
      <c r="L479" s="39"/>
    </row>
    <row r="480" spans="1:12" s="10" customFormat="1" ht="21" customHeight="1" x14ac:dyDescent="0.15">
      <c r="A480" s="61"/>
      <c r="B480" s="62" t="s">
        <v>397</v>
      </c>
      <c r="C480" s="60"/>
      <c r="D480" s="74">
        <v>1</v>
      </c>
      <c r="E480" s="54"/>
      <c r="F480" s="54"/>
      <c r="G480" s="54"/>
      <c r="H480" s="55">
        <f>D480</f>
        <v>1</v>
      </c>
      <c r="I480" s="55"/>
      <c r="J480" s="39"/>
      <c r="K480" s="39"/>
      <c r="L480" s="39"/>
    </row>
    <row r="481" spans="1:12" s="10" customFormat="1" ht="21" customHeight="1" x14ac:dyDescent="0.15">
      <c r="A481" s="141">
        <v>4.5</v>
      </c>
      <c r="B481" s="64" t="s">
        <v>364</v>
      </c>
      <c r="C481" s="60"/>
      <c r="D481" s="74"/>
      <c r="E481" s="54"/>
      <c r="F481" s="54"/>
      <c r="G481" s="54"/>
      <c r="H481" s="55"/>
      <c r="I481" s="55"/>
      <c r="J481" s="39"/>
      <c r="K481" s="39"/>
      <c r="L481" s="39"/>
    </row>
    <row r="482" spans="1:12" s="10" customFormat="1" ht="21" customHeight="1" x14ac:dyDescent="0.15">
      <c r="A482" s="142" t="s">
        <v>365</v>
      </c>
      <c r="B482" s="62" t="s">
        <v>366</v>
      </c>
      <c r="C482" s="60" t="s">
        <v>181</v>
      </c>
      <c r="D482" s="74"/>
      <c r="E482" s="54"/>
      <c r="F482" s="54"/>
      <c r="G482" s="54"/>
      <c r="H482" s="55"/>
      <c r="I482" s="55">
        <f>SUM(H483)</f>
        <v>22.39</v>
      </c>
      <c r="J482" s="39"/>
      <c r="K482" s="39"/>
      <c r="L482" s="39"/>
    </row>
    <row r="483" spans="1:12" s="10" customFormat="1" ht="21" customHeight="1" x14ac:dyDescent="0.15">
      <c r="A483" s="61"/>
      <c r="B483" s="62" t="s">
        <v>403</v>
      </c>
      <c r="C483" s="60"/>
      <c r="D483" s="74">
        <v>1</v>
      </c>
      <c r="E483" s="54">
        <v>22.39</v>
      </c>
      <c r="F483" s="54"/>
      <c r="G483" s="54"/>
      <c r="H483" s="55">
        <f>D483*E483</f>
        <v>22.39</v>
      </c>
      <c r="I483" s="55"/>
      <c r="J483" s="39"/>
      <c r="K483" s="39"/>
      <c r="L483" s="39"/>
    </row>
    <row r="484" spans="1:12" s="10" customFormat="1" ht="21" customHeight="1" x14ac:dyDescent="0.15">
      <c r="A484" s="142" t="s">
        <v>367</v>
      </c>
      <c r="B484" s="62" t="s">
        <v>368</v>
      </c>
      <c r="C484" s="60"/>
      <c r="D484" s="74"/>
      <c r="E484" s="54"/>
      <c r="F484" s="54"/>
      <c r="G484" s="54"/>
      <c r="H484" s="55"/>
      <c r="I484" s="55"/>
      <c r="J484" s="39"/>
      <c r="K484" s="39"/>
      <c r="L484" s="39"/>
    </row>
    <row r="485" spans="1:12" s="10" customFormat="1" ht="21" customHeight="1" x14ac:dyDescent="0.15">
      <c r="A485" s="61"/>
      <c r="B485" s="62" t="s">
        <v>418</v>
      </c>
      <c r="C485" s="60" t="s">
        <v>353</v>
      </c>
      <c r="D485" s="74">
        <v>4</v>
      </c>
      <c r="E485" s="54"/>
      <c r="F485" s="54"/>
      <c r="G485" s="54"/>
      <c r="H485" s="55">
        <f>D485</f>
        <v>4</v>
      </c>
      <c r="I485" s="55">
        <f>H485</f>
        <v>4</v>
      </c>
      <c r="J485" s="39"/>
      <c r="K485" s="39"/>
      <c r="L485" s="39"/>
    </row>
    <row r="486" spans="1:12" s="10" customFormat="1" ht="21" customHeight="1" x14ac:dyDescent="0.15">
      <c r="A486" s="61"/>
      <c r="B486" s="62" t="s">
        <v>421</v>
      </c>
      <c r="C486" s="60" t="s">
        <v>353</v>
      </c>
      <c r="D486" s="74">
        <v>1</v>
      </c>
      <c r="E486" s="54"/>
      <c r="F486" s="54"/>
      <c r="G486" s="54"/>
      <c r="H486" s="55">
        <f>D486</f>
        <v>1</v>
      </c>
      <c r="I486" s="55">
        <f>H486</f>
        <v>1</v>
      </c>
      <c r="J486" s="39"/>
      <c r="K486" s="39"/>
      <c r="L486" s="39"/>
    </row>
    <row r="487" spans="1:12" s="10" customFormat="1" ht="21" customHeight="1" x14ac:dyDescent="0.15">
      <c r="A487" s="61"/>
      <c r="B487" s="62" t="s">
        <v>419</v>
      </c>
      <c r="C487" s="60" t="s">
        <v>353</v>
      </c>
      <c r="D487" s="74">
        <v>1</v>
      </c>
      <c r="E487" s="54"/>
      <c r="F487" s="54"/>
      <c r="G487" s="54"/>
      <c r="H487" s="55">
        <f>D487</f>
        <v>1</v>
      </c>
      <c r="I487" s="55">
        <f>H487</f>
        <v>1</v>
      </c>
      <c r="J487" s="39"/>
      <c r="K487" s="39"/>
      <c r="L487" s="39"/>
    </row>
    <row r="488" spans="1:12" s="10" customFormat="1" ht="21" customHeight="1" x14ac:dyDescent="0.15">
      <c r="A488" s="61"/>
      <c r="B488" s="62" t="s">
        <v>404</v>
      </c>
      <c r="C488" s="60" t="s">
        <v>353</v>
      </c>
      <c r="D488" s="74">
        <v>1</v>
      </c>
      <c r="E488" s="54"/>
      <c r="F488" s="54"/>
      <c r="G488" s="54"/>
      <c r="H488" s="55">
        <f>D488</f>
        <v>1</v>
      </c>
      <c r="I488" s="55">
        <f>H488</f>
        <v>1</v>
      </c>
      <c r="J488" s="39"/>
      <c r="K488" s="39"/>
      <c r="L488" s="39"/>
    </row>
    <row r="489" spans="1:12" s="10" customFormat="1" ht="21" customHeight="1" x14ac:dyDescent="0.15">
      <c r="A489" s="61"/>
      <c r="B489" s="62" t="s">
        <v>405</v>
      </c>
      <c r="C489" s="60" t="s">
        <v>353</v>
      </c>
      <c r="D489" s="74">
        <v>1</v>
      </c>
      <c r="E489" s="54"/>
      <c r="F489" s="54"/>
      <c r="G489" s="54"/>
      <c r="H489" s="55">
        <f>D489</f>
        <v>1</v>
      </c>
      <c r="I489" s="55">
        <f>H489</f>
        <v>1</v>
      </c>
      <c r="J489" s="39"/>
      <c r="K489" s="39"/>
      <c r="L489" s="39"/>
    </row>
    <row r="490" spans="1:12" s="10" customFormat="1" ht="21" customHeight="1" x14ac:dyDescent="0.15">
      <c r="A490" s="141">
        <v>4.5999999999999996</v>
      </c>
      <c r="B490" s="64" t="s">
        <v>369</v>
      </c>
      <c r="C490" s="60"/>
      <c r="D490" s="74"/>
      <c r="E490" s="54"/>
      <c r="F490" s="54"/>
      <c r="G490" s="54"/>
      <c r="H490" s="55"/>
      <c r="I490" s="55"/>
      <c r="J490" s="39"/>
      <c r="K490" s="39"/>
      <c r="L490" s="39"/>
    </row>
    <row r="491" spans="1:12" s="10" customFormat="1" ht="21" customHeight="1" x14ac:dyDescent="0.15">
      <c r="A491" s="142" t="s">
        <v>370</v>
      </c>
      <c r="B491" s="62" t="s">
        <v>406</v>
      </c>
      <c r="C491" s="60" t="s">
        <v>356</v>
      </c>
      <c r="D491" s="74"/>
      <c r="E491" s="54"/>
      <c r="F491" s="54"/>
      <c r="G491" s="54"/>
      <c r="H491" s="55"/>
      <c r="I491" s="55">
        <f>SUM(H492:H494)</f>
        <v>3</v>
      </c>
      <c r="J491" s="39"/>
      <c r="K491" s="39"/>
      <c r="L491" s="39"/>
    </row>
    <row r="492" spans="1:12" s="10" customFormat="1" ht="21" customHeight="1" x14ac:dyDescent="0.15">
      <c r="A492" s="61"/>
      <c r="B492" s="62" t="s">
        <v>393</v>
      </c>
      <c r="C492" s="60"/>
      <c r="D492" s="74">
        <v>1</v>
      </c>
      <c r="E492" s="54"/>
      <c r="F492" s="54"/>
      <c r="G492" s="54"/>
      <c r="H492" s="55">
        <f>D492</f>
        <v>1</v>
      </c>
      <c r="I492" s="55"/>
      <c r="J492" s="39"/>
      <c r="K492" s="39"/>
      <c r="L492" s="39"/>
    </row>
    <row r="493" spans="1:12" s="10" customFormat="1" ht="21" customHeight="1" x14ac:dyDescent="0.15">
      <c r="A493" s="61"/>
      <c r="B493" s="62" t="s">
        <v>395</v>
      </c>
      <c r="C493" s="60"/>
      <c r="D493" s="74">
        <v>1</v>
      </c>
      <c r="E493" s="54"/>
      <c r="F493" s="54"/>
      <c r="G493" s="54"/>
      <c r="H493" s="55">
        <f>D493</f>
        <v>1</v>
      </c>
      <c r="I493" s="55"/>
      <c r="J493" s="39"/>
      <c r="K493" s="39"/>
      <c r="L493" s="39"/>
    </row>
    <row r="494" spans="1:12" s="10" customFormat="1" ht="21" customHeight="1" x14ac:dyDescent="0.15">
      <c r="A494" s="61"/>
      <c r="B494" s="62" t="s">
        <v>396</v>
      </c>
      <c r="C494" s="60"/>
      <c r="D494" s="74">
        <v>1</v>
      </c>
      <c r="E494" s="54"/>
      <c r="F494" s="54"/>
      <c r="G494" s="54"/>
      <c r="H494" s="55">
        <f>D494</f>
        <v>1</v>
      </c>
      <c r="I494" s="55"/>
      <c r="J494" s="39"/>
      <c r="K494" s="39"/>
      <c r="L494" s="39"/>
    </row>
    <row r="495" spans="1:12" s="10" customFormat="1" ht="21" customHeight="1" x14ac:dyDescent="0.15">
      <c r="A495" s="142" t="s">
        <v>371</v>
      </c>
      <c r="B495" s="62" t="s">
        <v>372</v>
      </c>
      <c r="C495" s="60" t="s">
        <v>181</v>
      </c>
      <c r="D495" s="74"/>
      <c r="E495" s="54"/>
      <c r="F495" s="54"/>
      <c r="G495" s="54"/>
      <c r="H495" s="55"/>
      <c r="I495" s="55"/>
      <c r="J495" s="39"/>
      <c r="K495" s="39"/>
      <c r="L495" s="39"/>
    </row>
    <row r="496" spans="1:12" s="10" customFormat="1" ht="21" customHeight="1" x14ac:dyDescent="0.15">
      <c r="A496" s="61"/>
      <c r="B496" s="62" t="s">
        <v>407</v>
      </c>
      <c r="C496" s="60"/>
      <c r="D496" s="74">
        <v>1</v>
      </c>
      <c r="E496" s="54">
        <v>9.89</v>
      </c>
      <c r="F496" s="54"/>
      <c r="G496" s="54"/>
      <c r="H496" s="55">
        <f>D496*E496</f>
        <v>9.89</v>
      </c>
      <c r="I496" s="55">
        <f>H496</f>
        <v>9.89</v>
      </c>
      <c r="J496" s="39"/>
      <c r="K496" s="39"/>
      <c r="L496" s="39"/>
    </row>
    <row r="497" spans="1:12" s="10" customFormat="1" ht="21" customHeight="1" x14ac:dyDescent="0.15">
      <c r="A497" s="61"/>
      <c r="B497" s="62" t="s">
        <v>408</v>
      </c>
      <c r="C497" s="60"/>
      <c r="D497" s="74">
        <v>1</v>
      </c>
      <c r="E497" s="54">
        <v>9.61</v>
      </c>
      <c r="F497" s="54"/>
      <c r="G497" s="54"/>
      <c r="H497" s="55">
        <f>D497*E497</f>
        <v>9.61</v>
      </c>
      <c r="I497" s="55">
        <f>H497</f>
        <v>9.61</v>
      </c>
      <c r="J497" s="39"/>
      <c r="K497" s="39"/>
      <c r="L497" s="39"/>
    </row>
    <row r="498" spans="1:12" s="10" customFormat="1" ht="21" customHeight="1" x14ac:dyDescent="0.15">
      <c r="A498" s="142" t="s">
        <v>374</v>
      </c>
      <c r="B498" s="62" t="s">
        <v>373</v>
      </c>
      <c r="C498" s="60" t="s">
        <v>181</v>
      </c>
      <c r="D498" s="74"/>
      <c r="E498" s="54"/>
      <c r="F498" s="54"/>
      <c r="G498" s="54"/>
      <c r="H498" s="55"/>
      <c r="I498" s="55">
        <f>H499</f>
        <v>5.76</v>
      </c>
      <c r="J498" s="39"/>
      <c r="K498" s="39"/>
      <c r="L498" s="39"/>
    </row>
    <row r="499" spans="1:12" s="10" customFormat="1" ht="21" customHeight="1" x14ac:dyDescent="0.15">
      <c r="A499" s="61"/>
      <c r="B499" s="62" t="s">
        <v>409</v>
      </c>
      <c r="C499" s="60"/>
      <c r="D499" s="74">
        <v>1</v>
      </c>
      <c r="E499" s="54">
        <v>5.76</v>
      </c>
      <c r="F499" s="54"/>
      <c r="G499" s="54"/>
      <c r="H499" s="55">
        <f>D499*E499</f>
        <v>5.76</v>
      </c>
      <c r="I499" s="55"/>
      <c r="J499" s="39"/>
      <c r="K499" s="39"/>
      <c r="L499" s="39"/>
    </row>
    <row r="500" spans="1:12" s="10" customFormat="1" ht="21" customHeight="1" x14ac:dyDescent="0.15">
      <c r="A500" s="142" t="s">
        <v>376</v>
      </c>
      <c r="B500" s="62" t="s">
        <v>375</v>
      </c>
      <c r="C500" s="60"/>
      <c r="D500" s="74"/>
      <c r="E500" s="54"/>
      <c r="F500" s="54"/>
      <c r="G500" s="54"/>
      <c r="H500" s="55"/>
      <c r="I500" s="55"/>
      <c r="J500" s="39"/>
      <c r="K500" s="39"/>
      <c r="L500" s="39"/>
    </row>
    <row r="501" spans="1:12" s="10" customFormat="1" ht="21" customHeight="1" x14ac:dyDescent="0.15">
      <c r="A501" s="142"/>
      <c r="B501" s="62" t="s">
        <v>415</v>
      </c>
      <c r="C501" s="60" t="s">
        <v>353</v>
      </c>
      <c r="D501" s="74">
        <v>3</v>
      </c>
      <c r="E501" s="54"/>
      <c r="F501" s="54"/>
      <c r="G501" s="54"/>
      <c r="H501" s="55">
        <f t="shared" ref="H501:H508" si="25">D501</f>
        <v>3</v>
      </c>
      <c r="I501" s="55">
        <f t="shared" ref="I501:I508" si="26">H501</f>
        <v>3</v>
      </c>
      <c r="J501" s="39"/>
      <c r="K501" s="39"/>
      <c r="L501" s="39"/>
    </row>
    <row r="502" spans="1:12" s="10" customFormat="1" ht="21" customHeight="1" x14ac:dyDescent="0.15">
      <c r="A502" s="142"/>
      <c r="B502" s="62" t="s">
        <v>414</v>
      </c>
      <c r="C502" s="60" t="s">
        <v>353</v>
      </c>
      <c r="D502" s="74">
        <v>5</v>
      </c>
      <c r="E502" s="54"/>
      <c r="F502" s="54"/>
      <c r="G502" s="54"/>
      <c r="H502" s="55">
        <f t="shared" si="25"/>
        <v>5</v>
      </c>
      <c r="I502" s="55">
        <f t="shared" si="26"/>
        <v>5</v>
      </c>
      <c r="J502" s="39"/>
      <c r="K502" s="39"/>
      <c r="L502" s="39"/>
    </row>
    <row r="503" spans="1:12" s="10" customFormat="1" ht="21" customHeight="1" x14ac:dyDescent="0.15">
      <c r="A503" s="142"/>
      <c r="B503" s="62" t="s">
        <v>413</v>
      </c>
      <c r="C503" s="60" t="s">
        <v>353</v>
      </c>
      <c r="D503" s="74">
        <v>1</v>
      </c>
      <c r="E503" s="54"/>
      <c r="F503" s="54"/>
      <c r="G503" s="54"/>
      <c r="H503" s="55">
        <f t="shared" si="25"/>
        <v>1</v>
      </c>
      <c r="I503" s="55">
        <f t="shared" si="26"/>
        <v>1</v>
      </c>
      <c r="J503" s="39"/>
      <c r="K503" s="39"/>
      <c r="L503" s="39"/>
    </row>
    <row r="504" spans="1:12" s="10" customFormat="1" ht="21" customHeight="1" x14ac:dyDescent="0.15">
      <c r="A504" s="142"/>
      <c r="B504" s="62" t="s">
        <v>416</v>
      </c>
      <c r="C504" s="60" t="s">
        <v>353</v>
      </c>
      <c r="D504" s="74">
        <v>4</v>
      </c>
      <c r="E504" s="54"/>
      <c r="F504" s="54"/>
      <c r="G504" s="54"/>
      <c r="H504" s="55">
        <f t="shared" si="25"/>
        <v>4</v>
      </c>
      <c r="I504" s="55">
        <f t="shared" si="26"/>
        <v>4</v>
      </c>
      <c r="J504" s="39"/>
      <c r="K504" s="39"/>
      <c r="L504" s="39"/>
    </row>
    <row r="505" spans="1:12" s="10" customFormat="1" ht="21" customHeight="1" x14ac:dyDescent="0.15">
      <c r="A505" s="61"/>
      <c r="B505" s="62" t="s">
        <v>411</v>
      </c>
      <c r="C505" s="60" t="s">
        <v>353</v>
      </c>
      <c r="D505" s="74">
        <v>1</v>
      </c>
      <c r="E505" s="54"/>
      <c r="F505" s="54"/>
      <c r="G505" s="54"/>
      <c r="H505" s="55">
        <f t="shared" si="25"/>
        <v>1</v>
      </c>
      <c r="I505" s="55">
        <f t="shared" si="26"/>
        <v>1</v>
      </c>
      <c r="J505" s="39"/>
      <c r="K505" s="39"/>
      <c r="L505" s="39"/>
    </row>
    <row r="506" spans="1:12" s="10" customFormat="1" ht="21" customHeight="1" x14ac:dyDescent="0.15">
      <c r="A506" s="142"/>
      <c r="B506" s="62" t="s">
        <v>423</v>
      </c>
      <c r="C506" s="60" t="s">
        <v>353</v>
      </c>
      <c r="D506" s="74">
        <v>1</v>
      </c>
      <c r="E506" s="54"/>
      <c r="F506" s="54"/>
      <c r="G506" s="54"/>
      <c r="H506" s="55">
        <f t="shared" si="25"/>
        <v>1</v>
      </c>
      <c r="I506" s="55">
        <f t="shared" si="26"/>
        <v>1</v>
      </c>
      <c r="J506" s="39"/>
      <c r="K506" s="39"/>
      <c r="L506" s="39"/>
    </row>
    <row r="507" spans="1:12" s="10" customFormat="1" ht="21" customHeight="1" x14ac:dyDescent="0.15">
      <c r="A507" s="142"/>
      <c r="B507" s="62" t="s">
        <v>422</v>
      </c>
      <c r="C507" s="60" t="s">
        <v>353</v>
      </c>
      <c r="D507" s="74">
        <v>1</v>
      </c>
      <c r="E507" s="54"/>
      <c r="F507" s="54"/>
      <c r="G507" s="54"/>
      <c r="H507" s="55">
        <f t="shared" si="25"/>
        <v>1</v>
      </c>
      <c r="I507" s="55">
        <f t="shared" si="26"/>
        <v>1</v>
      </c>
      <c r="J507" s="39"/>
      <c r="K507" s="39"/>
      <c r="L507" s="39"/>
    </row>
    <row r="508" spans="1:12" s="10" customFormat="1" ht="21" customHeight="1" x14ac:dyDescent="0.15">
      <c r="A508" s="142"/>
      <c r="B508" s="62" t="s">
        <v>412</v>
      </c>
      <c r="C508" s="60" t="s">
        <v>353</v>
      </c>
      <c r="D508" s="74">
        <v>1</v>
      </c>
      <c r="E508" s="54"/>
      <c r="F508" s="54"/>
      <c r="G508" s="54"/>
      <c r="H508" s="55">
        <f t="shared" si="25"/>
        <v>1</v>
      </c>
      <c r="I508" s="55">
        <f t="shared" si="26"/>
        <v>1</v>
      </c>
      <c r="J508" s="39"/>
      <c r="K508" s="39"/>
      <c r="L508" s="39"/>
    </row>
    <row r="509" spans="1:12" s="10" customFormat="1" ht="21" customHeight="1" x14ac:dyDescent="0.15">
      <c r="A509" s="142" t="s">
        <v>378</v>
      </c>
      <c r="B509" s="62" t="s">
        <v>377</v>
      </c>
      <c r="C509" s="60"/>
      <c r="D509" s="74"/>
      <c r="E509" s="54"/>
      <c r="F509" s="54"/>
      <c r="G509" s="54"/>
      <c r="H509" s="55"/>
      <c r="I509" s="55"/>
      <c r="J509" s="39"/>
      <c r="K509" s="39"/>
      <c r="L509" s="39"/>
    </row>
    <row r="510" spans="1:12" s="10" customFormat="1" ht="21" customHeight="1" x14ac:dyDescent="0.15">
      <c r="A510" s="142" t="s">
        <v>379</v>
      </c>
      <c r="B510" s="62" t="s">
        <v>380</v>
      </c>
      <c r="C510" s="60" t="s">
        <v>353</v>
      </c>
      <c r="D510" s="74"/>
      <c r="E510" s="54"/>
      <c r="F510" s="54"/>
      <c r="G510" s="54"/>
      <c r="H510" s="55"/>
      <c r="I510" s="55">
        <f>SUM(H511)</f>
        <v>1</v>
      </c>
      <c r="J510" s="39"/>
      <c r="K510" s="39"/>
      <c r="L510" s="39"/>
    </row>
    <row r="511" spans="1:12" s="10" customFormat="1" ht="21" customHeight="1" x14ac:dyDescent="0.15">
      <c r="A511" s="61"/>
      <c r="B511" s="62" t="s">
        <v>410</v>
      </c>
      <c r="C511" s="60"/>
      <c r="D511" s="74">
        <v>1</v>
      </c>
      <c r="E511" s="54"/>
      <c r="F511" s="54"/>
      <c r="G511" s="54"/>
      <c r="H511" s="55">
        <f>D511</f>
        <v>1</v>
      </c>
      <c r="I511" s="55"/>
      <c r="J511" s="39"/>
      <c r="K511" s="39"/>
      <c r="L511" s="39"/>
    </row>
    <row r="512" spans="1:12" s="10" customFormat="1" ht="21" customHeight="1" x14ac:dyDescent="0.15">
      <c r="A512" s="72">
        <v>5</v>
      </c>
      <c r="B512" s="66" t="s">
        <v>44</v>
      </c>
      <c r="C512" s="68"/>
      <c r="D512" s="79"/>
      <c r="E512" s="83"/>
      <c r="F512" s="83"/>
      <c r="G512" s="69"/>
      <c r="H512" s="84"/>
      <c r="I512" s="70"/>
      <c r="J512" s="39"/>
      <c r="K512" s="39"/>
      <c r="L512" s="39"/>
    </row>
    <row r="513" spans="1:12" s="10" customFormat="1" ht="21" customHeight="1" x14ac:dyDescent="0.15">
      <c r="A513" s="141">
        <v>5.0999999999999996</v>
      </c>
      <c r="B513" s="64" t="s">
        <v>424</v>
      </c>
      <c r="C513" s="60" t="s">
        <v>83</v>
      </c>
      <c r="D513" s="74"/>
      <c r="E513" s="52"/>
      <c r="F513" s="52"/>
      <c r="G513" s="52"/>
      <c r="H513" s="52"/>
      <c r="I513" s="55">
        <f>SUM(H514)</f>
        <v>1</v>
      </c>
      <c r="J513" s="39"/>
      <c r="K513" s="39"/>
      <c r="L513" s="39"/>
    </row>
    <row r="514" spans="1:12" s="10" customFormat="1" ht="21" customHeight="1" x14ac:dyDescent="0.15">
      <c r="A514" s="141"/>
      <c r="B514" s="62" t="s">
        <v>442</v>
      </c>
      <c r="C514" s="60"/>
      <c r="D514" s="74">
        <v>1</v>
      </c>
      <c r="E514" s="52"/>
      <c r="F514" s="52"/>
      <c r="G514" s="52"/>
      <c r="H514" s="55">
        <f>D514</f>
        <v>1</v>
      </c>
      <c r="I514" s="52"/>
      <c r="J514" s="39"/>
      <c r="K514" s="39"/>
      <c r="L514" s="39"/>
    </row>
    <row r="515" spans="1:12" s="10" customFormat="1" ht="21" customHeight="1" x14ac:dyDescent="0.15">
      <c r="A515" s="141">
        <v>5.2</v>
      </c>
      <c r="B515" s="64" t="s">
        <v>425</v>
      </c>
      <c r="C515" s="60"/>
      <c r="D515" s="74"/>
      <c r="E515" s="52"/>
      <c r="F515" s="52"/>
      <c r="G515" s="52"/>
      <c r="H515" s="52"/>
      <c r="I515" s="52"/>
      <c r="J515" s="39"/>
      <c r="K515" s="39"/>
      <c r="L515" s="39"/>
    </row>
    <row r="516" spans="1:12" s="10" customFormat="1" ht="21" customHeight="1" x14ac:dyDescent="0.15">
      <c r="A516" s="140" t="s">
        <v>426</v>
      </c>
      <c r="B516" s="62" t="s">
        <v>427</v>
      </c>
      <c r="C516" s="60"/>
      <c r="D516" s="74"/>
      <c r="E516" s="54"/>
      <c r="F516" s="54"/>
      <c r="G516" s="54"/>
      <c r="H516" s="55"/>
      <c r="I516" s="55"/>
      <c r="J516" s="39"/>
      <c r="K516" s="39"/>
      <c r="L516" s="39"/>
    </row>
    <row r="517" spans="1:12" s="10" customFormat="1" ht="21" customHeight="1" x14ac:dyDescent="0.15">
      <c r="A517" s="61"/>
      <c r="B517" s="62" t="s">
        <v>466</v>
      </c>
      <c r="C517" s="60" t="s">
        <v>353</v>
      </c>
      <c r="D517" s="74">
        <v>5</v>
      </c>
      <c r="E517" s="54"/>
      <c r="F517" s="54"/>
      <c r="G517" s="54"/>
      <c r="H517" s="55">
        <f t="shared" ref="H517:H522" si="27">D517</f>
        <v>5</v>
      </c>
      <c r="I517" s="55">
        <f t="shared" ref="I517:I522" si="28">H517</f>
        <v>5</v>
      </c>
      <c r="J517" s="39"/>
      <c r="K517" s="39"/>
      <c r="L517" s="39"/>
    </row>
    <row r="518" spans="1:12" s="10" customFormat="1" ht="21" customHeight="1" x14ac:dyDescent="0.15">
      <c r="A518" s="61"/>
      <c r="B518" s="62" t="s">
        <v>467</v>
      </c>
      <c r="C518" s="60" t="s">
        <v>353</v>
      </c>
      <c r="D518" s="74">
        <v>4</v>
      </c>
      <c r="E518" s="54"/>
      <c r="F518" s="54"/>
      <c r="G518" s="54"/>
      <c r="H518" s="55">
        <f t="shared" si="27"/>
        <v>4</v>
      </c>
      <c r="I518" s="55">
        <f t="shared" si="28"/>
        <v>4</v>
      </c>
      <c r="J518" s="39"/>
      <c r="K518" s="39"/>
      <c r="L518" s="39"/>
    </row>
    <row r="519" spans="1:12" s="10" customFormat="1" ht="21" customHeight="1" x14ac:dyDescent="0.15">
      <c r="A519" s="61"/>
      <c r="B519" s="62" t="s">
        <v>468</v>
      </c>
      <c r="C519" s="60" t="s">
        <v>353</v>
      </c>
      <c r="D519" s="74">
        <v>3</v>
      </c>
      <c r="E519" s="54"/>
      <c r="F519" s="54"/>
      <c r="G519" s="54"/>
      <c r="H519" s="55">
        <f t="shared" si="27"/>
        <v>3</v>
      </c>
      <c r="I519" s="55">
        <f t="shared" si="28"/>
        <v>3</v>
      </c>
      <c r="J519" s="39"/>
      <c r="K519" s="39"/>
      <c r="L519" s="39"/>
    </row>
    <row r="520" spans="1:12" s="10" customFormat="1" ht="21" customHeight="1" x14ac:dyDescent="0.15">
      <c r="A520" s="61"/>
      <c r="B520" s="62" t="s">
        <v>464</v>
      </c>
      <c r="C520" s="60" t="s">
        <v>353</v>
      </c>
      <c r="D520" s="74">
        <v>12</v>
      </c>
      <c r="E520" s="54"/>
      <c r="F520" s="54"/>
      <c r="G520" s="54"/>
      <c r="H520" s="55">
        <f t="shared" si="27"/>
        <v>12</v>
      </c>
      <c r="I520" s="55">
        <f t="shared" si="28"/>
        <v>12</v>
      </c>
      <c r="J520" s="39"/>
      <c r="K520" s="39"/>
      <c r="L520" s="39"/>
    </row>
    <row r="521" spans="1:12" s="10" customFormat="1" ht="21" customHeight="1" x14ac:dyDescent="0.15">
      <c r="A521" s="61"/>
      <c r="B521" s="62" t="s">
        <v>465</v>
      </c>
      <c r="C521" s="60" t="s">
        <v>353</v>
      </c>
      <c r="D521" s="74">
        <v>4</v>
      </c>
      <c r="E521" s="54"/>
      <c r="F521" s="54"/>
      <c r="G521" s="54"/>
      <c r="H521" s="55">
        <f t="shared" si="27"/>
        <v>4</v>
      </c>
      <c r="I521" s="55">
        <f t="shared" si="28"/>
        <v>4</v>
      </c>
      <c r="J521" s="39"/>
      <c r="K521" s="39"/>
      <c r="L521" s="39"/>
    </row>
    <row r="522" spans="1:12" s="10" customFormat="1" ht="21" customHeight="1" x14ac:dyDescent="0.15">
      <c r="A522" s="61"/>
      <c r="B522" s="62" t="s">
        <v>469</v>
      </c>
      <c r="C522" s="60" t="s">
        <v>353</v>
      </c>
      <c r="D522" s="74">
        <v>1</v>
      </c>
      <c r="E522" s="54"/>
      <c r="F522" s="54"/>
      <c r="G522" s="54"/>
      <c r="H522" s="55">
        <f t="shared" si="27"/>
        <v>1</v>
      </c>
      <c r="I522" s="55">
        <f t="shared" si="28"/>
        <v>1</v>
      </c>
      <c r="J522" s="39"/>
      <c r="K522" s="39"/>
      <c r="L522" s="39"/>
    </row>
    <row r="523" spans="1:12" s="10" customFormat="1" ht="21" customHeight="1" x14ac:dyDescent="0.15">
      <c r="A523" s="140" t="s">
        <v>428</v>
      </c>
      <c r="B523" s="62" t="s">
        <v>429</v>
      </c>
      <c r="C523" s="60"/>
      <c r="D523" s="74"/>
      <c r="E523" s="54"/>
      <c r="F523" s="54"/>
      <c r="G523" s="54"/>
      <c r="H523" s="55"/>
      <c r="I523" s="55"/>
      <c r="J523" s="39"/>
      <c r="K523" s="39"/>
      <c r="L523" s="39"/>
    </row>
    <row r="524" spans="1:12" s="10" customFormat="1" ht="21" customHeight="1" x14ac:dyDescent="0.15">
      <c r="A524" s="61"/>
      <c r="B524" s="62" t="s">
        <v>456</v>
      </c>
      <c r="C524" s="60" t="s">
        <v>181</v>
      </c>
      <c r="D524" s="74">
        <v>1</v>
      </c>
      <c r="E524" s="54">
        <v>2.89</v>
      </c>
      <c r="F524" s="54"/>
      <c r="G524" s="54"/>
      <c r="H524" s="55">
        <f>E524</f>
        <v>2.89</v>
      </c>
      <c r="I524" s="55">
        <f>H524</f>
        <v>2.89</v>
      </c>
      <c r="J524" s="39"/>
      <c r="K524" s="39"/>
      <c r="L524" s="39"/>
    </row>
    <row r="525" spans="1:12" s="10" customFormat="1" ht="21" customHeight="1" x14ac:dyDescent="0.15">
      <c r="A525" s="61"/>
      <c r="B525" s="62" t="s">
        <v>457</v>
      </c>
      <c r="C525" s="60" t="s">
        <v>181</v>
      </c>
      <c r="D525" s="74">
        <v>1</v>
      </c>
      <c r="E525" s="54">
        <v>55.32</v>
      </c>
      <c r="F525" s="54"/>
      <c r="G525" s="54"/>
      <c r="H525" s="55">
        <f>E525</f>
        <v>55.32</v>
      </c>
      <c r="I525" s="55">
        <f>H525</f>
        <v>55.32</v>
      </c>
      <c r="J525" s="39"/>
      <c r="K525" s="39"/>
      <c r="L525" s="39"/>
    </row>
    <row r="526" spans="1:12" s="10" customFormat="1" ht="21" customHeight="1" x14ac:dyDescent="0.15">
      <c r="A526" s="61"/>
      <c r="B526" s="62" t="s">
        <v>458</v>
      </c>
      <c r="C526" s="60" t="s">
        <v>181</v>
      </c>
      <c r="D526" s="74">
        <v>1</v>
      </c>
      <c r="E526" s="54">
        <v>51.32</v>
      </c>
      <c r="F526" s="54"/>
      <c r="G526" s="54"/>
      <c r="H526" s="55">
        <f>E526</f>
        <v>51.32</v>
      </c>
      <c r="I526" s="55">
        <f t="shared" ref="I526:I531" si="29">H526</f>
        <v>51.32</v>
      </c>
      <c r="J526" s="39"/>
      <c r="K526" s="39"/>
      <c r="L526" s="39"/>
    </row>
    <row r="527" spans="1:12" s="10" customFormat="1" ht="21" customHeight="1" x14ac:dyDescent="0.15">
      <c r="A527" s="61"/>
      <c r="B527" s="62" t="s">
        <v>459</v>
      </c>
      <c r="C527" s="60" t="s">
        <v>181</v>
      </c>
      <c r="D527" s="74">
        <v>1</v>
      </c>
      <c r="E527" s="54">
        <v>10.32</v>
      </c>
      <c r="F527" s="54"/>
      <c r="G527" s="54"/>
      <c r="H527" s="55">
        <f>E527</f>
        <v>10.32</v>
      </c>
      <c r="I527" s="55">
        <f t="shared" si="29"/>
        <v>10.32</v>
      </c>
      <c r="J527" s="39"/>
      <c r="K527" s="39"/>
      <c r="L527" s="39"/>
    </row>
    <row r="528" spans="1:12" s="10" customFormat="1" ht="21" customHeight="1" x14ac:dyDescent="0.15">
      <c r="A528" s="61"/>
      <c r="B528" s="62" t="s">
        <v>460</v>
      </c>
      <c r="C528" s="60"/>
      <c r="D528" s="74"/>
      <c r="E528" s="54"/>
      <c r="F528" s="54"/>
      <c r="G528" s="54"/>
      <c r="H528" s="55"/>
      <c r="I528" s="55"/>
      <c r="J528" s="39"/>
      <c r="K528" s="39"/>
      <c r="L528" s="39"/>
    </row>
    <row r="529" spans="1:12" s="10" customFormat="1" ht="21" customHeight="1" x14ac:dyDescent="0.15">
      <c r="A529" s="61"/>
      <c r="B529" s="62" t="s">
        <v>473</v>
      </c>
      <c r="C529" s="60" t="s">
        <v>353</v>
      </c>
      <c r="D529" s="74">
        <v>1</v>
      </c>
      <c r="E529" s="54"/>
      <c r="F529" s="54"/>
      <c r="G529" s="54"/>
      <c r="H529" s="55">
        <f>D529</f>
        <v>1</v>
      </c>
      <c r="I529" s="55">
        <f t="shared" si="29"/>
        <v>1</v>
      </c>
      <c r="J529" s="39"/>
      <c r="K529" s="39"/>
      <c r="L529" s="39"/>
    </row>
    <row r="530" spans="1:12" s="10" customFormat="1" ht="21" customHeight="1" x14ac:dyDescent="0.15">
      <c r="A530" s="61"/>
      <c r="B530" s="62" t="s">
        <v>453</v>
      </c>
      <c r="C530" s="60" t="s">
        <v>353</v>
      </c>
      <c r="D530" s="74">
        <v>36</v>
      </c>
      <c r="E530" s="54"/>
      <c r="F530" s="54"/>
      <c r="G530" s="54"/>
      <c r="H530" s="55">
        <f>D530</f>
        <v>36</v>
      </c>
      <c r="I530" s="55">
        <f t="shared" si="29"/>
        <v>36</v>
      </c>
      <c r="J530" s="39"/>
      <c r="K530" s="39"/>
      <c r="L530" s="39"/>
    </row>
    <row r="531" spans="1:12" s="10" customFormat="1" ht="21" customHeight="1" x14ac:dyDescent="0.15">
      <c r="A531" s="61"/>
      <c r="B531" s="62" t="s">
        <v>454</v>
      </c>
      <c r="C531" s="60" t="s">
        <v>353</v>
      </c>
      <c r="D531" s="74">
        <v>24</v>
      </c>
      <c r="E531" s="54"/>
      <c r="F531" s="54"/>
      <c r="G531" s="54"/>
      <c r="H531" s="55">
        <f>D531</f>
        <v>24</v>
      </c>
      <c r="I531" s="55">
        <f t="shared" si="29"/>
        <v>24</v>
      </c>
      <c r="J531" s="39"/>
      <c r="K531" s="39"/>
      <c r="L531" s="39"/>
    </row>
    <row r="532" spans="1:12" s="10" customFormat="1" ht="21" customHeight="1" x14ac:dyDescent="0.15">
      <c r="A532" s="61"/>
      <c r="B532" s="62" t="s">
        <v>455</v>
      </c>
      <c r="C532" s="60" t="s">
        <v>353</v>
      </c>
      <c r="D532" s="74">
        <v>1</v>
      </c>
      <c r="E532" s="54"/>
      <c r="F532" s="54"/>
      <c r="G532" s="54"/>
      <c r="H532" s="55">
        <f>D532</f>
        <v>1</v>
      </c>
      <c r="I532" s="55">
        <f>H532</f>
        <v>1</v>
      </c>
      <c r="J532" s="39"/>
      <c r="K532" s="39"/>
      <c r="L532" s="39"/>
    </row>
    <row r="533" spans="1:12" s="10" customFormat="1" ht="21" customHeight="1" x14ac:dyDescent="0.15">
      <c r="A533" s="140" t="s">
        <v>430</v>
      </c>
      <c r="B533" s="62" t="s">
        <v>431</v>
      </c>
      <c r="C533" s="60"/>
      <c r="D533" s="74"/>
      <c r="E533" s="54"/>
      <c r="F533" s="54"/>
      <c r="G533" s="54"/>
      <c r="H533" s="55"/>
      <c r="I533" s="55"/>
      <c r="J533" s="39"/>
      <c r="K533" s="39"/>
      <c r="L533" s="39"/>
    </row>
    <row r="534" spans="1:12" s="10" customFormat="1" ht="21" customHeight="1" x14ac:dyDescent="0.15">
      <c r="A534" s="140"/>
      <c r="B534" s="62" t="s">
        <v>461</v>
      </c>
      <c r="C534" s="60" t="s">
        <v>181</v>
      </c>
      <c r="D534" s="74">
        <v>2</v>
      </c>
      <c r="E534" s="54"/>
      <c r="F534" s="54"/>
      <c r="G534" s="54">
        <v>11.18</v>
      </c>
      <c r="H534" s="55">
        <f t="shared" ref="H534:H539" si="30">E534*D534</f>
        <v>0</v>
      </c>
      <c r="I534" s="55">
        <f t="shared" ref="I534:I539" si="31">H534</f>
        <v>0</v>
      </c>
      <c r="J534" s="39"/>
      <c r="K534" s="39"/>
      <c r="L534" s="39"/>
    </row>
    <row r="535" spans="1:12" s="10" customFormat="1" ht="21" customHeight="1" x14ac:dyDescent="0.15">
      <c r="A535" s="140"/>
      <c r="B535" s="62" t="s">
        <v>472</v>
      </c>
      <c r="C535" s="60" t="s">
        <v>181</v>
      </c>
      <c r="D535" s="74">
        <v>1</v>
      </c>
      <c r="E535" s="54"/>
      <c r="F535" s="54"/>
      <c r="G535" s="54">
        <v>5.59</v>
      </c>
      <c r="H535" s="55">
        <f t="shared" si="30"/>
        <v>0</v>
      </c>
      <c r="I535" s="55">
        <f t="shared" si="31"/>
        <v>0</v>
      </c>
      <c r="J535" s="39"/>
      <c r="K535" s="39"/>
      <c r="L535" s="39"/>
    </row>
    <row r="536" spans="1:12" s="10" customFormat="1" ht="21" customHeight="1" x14ac:dyDescent="0.15">
      <c r="A536" s="140"/>
      <c r="B536" s="62" t="s">
        <v>462</v>
      </c>
      <c r="C536" s="60" t="s">
        <v>181</v>
      </c>
      <c r="D536" s="74">
        <v>2</v>
      </c>
      <c r="E536" s="54"/>
      <c r="F536" s="54"/>
      <c r="G536" s="54">
        <v>122.64</v>
      </c>
      <c r="H536" s="55">
        <f>E536*D536</f>
        <v>0</v>
      </c>
      <c r="I536" s="55">
        <f t="shared" si="31"/>
        <v>0</v>
      </c>
      <c r="J536" s="39"/>
      <c r="K536" s="39"/>
      <c r="L536" s="39"/>
    </row>
    <row r="537" spans="1:12" s="10" customFormat="1" ht="21" customHeight="1" x14ac:dyDescent="0.15">
      <c r="A537" s="61"/>
      <c r="B537" s="62" t="s">
        <v>463</v>
      </c>
      <c r="C537" s="60" t="s">
        <v>181</v>
      </c>
      <c r="D537" s="74">
        <v>2</v>
      </c>
      <c r="E537" s="54"/>
      <c r="F537" s="54"/>
      <c r="G537" s="54">
        <v>90.44</v>
      </c>
      <c r="H537" s="55">
        <f t="shared" si="30"/>
        <v>0</v>
      </c>
      <c r="I537" s="55">
        <f t="shared" si="31"/>
        <v>0</v>
      </c>
      <c r="J537" s="39"/>
      <c r="K537" s="39"/>
      <c r="L537" s="39"/>
    </row>
    <row r="538" spans="1:12" s="10" customFormat="1" ht="21" customHeight="1" x14ac:dyDescent="0.15">
      <c r="A538" s="61"/>
      <c r="B538" s="62" t="s">
        <v>470</v>
      </c>
      <c r="C538" s="60" t="s">
        <v>181</v>
      </c>
      <c r="D538" s="74">
        <v>1</v>
      </c>
      <c r="E538" s="54"/>
      <c r="F538" s="54"/>
      <c r="G538" s="54">
        <v>45.22</v>
      </c>
      <c r="H538" s="55">
        <f t="shared" si="30"/>
        <v>0</v>
      </c>
      <c r="I538" s="55">
        <f t="shared" si="31"/>
        <v>0</v>
      </c>
      <c r="J538" s="39"/>
      <c r="K538" s="39"/>
      <c r="L538" s="39"/>
    </row>
    <row r="539" spans="1:12" s="10" customFormat="1" ht="21" customHeight="1" x14ac:dyDescent="0.15">
      <c r="A539" s="61"/>
      <c r="B539" s="62" t="s">
        <v>471</v>
      </c>
      <c r="C539" s="60" t="s">
        <v>181</v>
      </c>
      <c r="D539" s="74">
        <v>1</v>
      </c>
      <c r="E539" s="54"/>
      <c r="F539" s="54"/>
      <c r="G539" s="54">
        <v>10.92</v>
      </c>
      <c r="H539" s="55">
        <f t="shared" si="30"/>
        <v>0</v>
      </c>
      <c r="I539" s="55">
        <f t="shared" si="31"/>
        <v>0</v>
      </c>
      <c r="J539" s="39"/>
      <c r="K539" s="39"/>
      <c r="L539" s="39"/>
    </row>
    <row r="540" spans="1:12" s="10" customFormat="1" ht="21" customHeight="1" x14ac:dyDescent="0.15">
      <c r="A540" s="140" t="s">
        <v>432</v>
      </c>
      <c r="B540" s="62" t="s">
        <v>433</v>
      </c>
      <c r="C540" s="60"/>
      <c r="D540" s="74"/>
      <c r="E540" s="54"/>
      <c r="F540" s="54"/>
      <c r="G540" s="54"/>
      <c r="H540" s="55"/>
      <c r="I540" s="55"/>
      <c r="J540" s="39"/>
      <c r="K540" s="39"/>
      <c r="L540" s="39"/>
    </row>
    <row r="541" spans="1:12" s="10" customFormat="1" ht="21" customHeight="1" x14ac:dyDescent="0.15">
      <c r="A541" s="61"/>
      <c r="B541" s="62" t="s">
        <v>446</v>
      </c>
      <c r="C541" s="60" t="s">
        <v>353</v>
      </c>
      <c r="D541" s="74">
        <v>1</v>
      </c>
      <c r="E541" s="54"/>
      <c r="F541" s="54"/>
      <c r="G541" s="54"/>
      <c r="H541" s="55">
        <f>D541</f>
        <v>1</v>
      </c>
      <c r="I541" s="55">
        <f>H541</f>
        <v>1</v>
      </c>
      <c r="J541" s="39"/>
      <c r="K541" s="39"/>
      <c r="L541" s="39"/>
    </row>
    <row r="542" spans="1:12" s="10" customFormat="1" ht="21" customHeight="1" x14ac:dyDescent="0.15">
      <c r="A542" s="140" t="s">
        <v>435</v>
      </c>
      <c r="B542" s="62" t="s">
        <v>434</v>
      </c>
      <c r="C542" s="60"/>
      <c r="D542" s="74"/>
      <c r="E542" s="54"/>
      <c r="F542" s="54"/>
      <c r="G542" s="54"/>
      <c r="H542" s="55"/>
      <c r="I542" s="55"/>
      <c r="J542" s="39"/>
      <c r="K542" s="39"/>
      <c r="L542" s="39"/>
    </row>
    <row r="543" spans="1:12" s="10" customFormat="1" ht="21" customHeight="1" x14ac:dyDescent="0.15">
      <c r="A543" s="61"/>
      <c r="B543" s="62" t="s">
        <v>447</v>
      </c>
      <c r="C543" s="60" t="s">
        <v>353</v>
      </c>
      <c r="D543" s="74">
        <v>1</v>
      </c>
      <c r="E543" s="54"/>
      <c r="F543" s="54"/>
      <c r="G543" s="54"/>
      <c r="H543" s="55">
        <f>D543</f>
        <v>1</v>
      </c>
      <c r="I543" s="55">
        <f>H543</f>
        <v>1</v>
      </c>
      <c r="J543" s="39"/>
      <c r="K543" s="39"/>
      <c r="L543" s="39"/>
    </row>
    <row r="544" spans="1:12" s="10" customFormat="1" ht="21" customHeight="1" x14ac:dyDescent="0.15">
      <c r="A544" s="140" t="s">
        <v>436</v>
      </c>
      <c r="B544" s="62" t="s">
        <v>437</v>
      </c>
      <c r="C544" s="60"/>
      <c r="D544" s="74"/>
      <c r="E544" s="54"/>
      <c r="F544" s="54"/>
      <c r="G544" s="54"/>
      <c r="H544" s="55"/>
      <c r="I544" s="55"/>
      <c r="J544" s="39"/>
      <c r="K544" s="39"/>
      <c r="L544" s="39"/>
    </row>
    <row r="545" spans="1:12" s="10" customFormat="1" ht="21" customHeight="1" x14ac:dyDescent="0.15">
      <c r="A545" s="140" t="s">
        <v>439</v>
      </c>
      <c r="B545" s="62" t="s">
        <v>438</v>
      </c>
      <c r="C545" s="60"/>
      <c r="D545" s="74"/>
      <c r="E545" s="54"/>
      <c r="F545" s="54"/>
      <c r="G545" s="54"/>
      <c r="H545" s="55"/>
      <c r="I545" s="55"/>
      <c r="J545" s="39"/>
      <c r="K545" s="39"/>
      <c r="L545" s="39"/>
    </row>
    <row r="546" spans="1:12" s="10" customFormat="1" ht="21" customHeight="1" x14ac:dyDescent="0.15">
      <c r="A546" s="140"/>
      <c r="B546" s="62" t="s">
        <v>448</v>
      </c>
      <c r="C546" s="60" t="s">
        <v>353</v>
      </c>
      <c r="D546" s="74">
        <v>1</v>
      </c>
      <c r="E546" s="54"/>
      <c r="F546" s="54"/>
      <c r="G546" s="54"/>
      <c r="H546" s="55">
        <f>D546</f>
        <v>1</v>
      </c>
      <c r="I546" s="55">
        <f>H546</f>
        <v>1</v>
      </c>
      <c r="J546" s="39"/>
      <c r="K546" s="39"/>
      <c r="L546" s="39"/>
    </row>
    <row r="547" spans="1:12" s="10" customFormat="1" ht="21" customHeight="1" x14ac:dyDescent="0.15">
      <c r="A547" s="140"/>
      <c r="B547" s="62" t="s">
        <v>449</v>
      </c>
      <c r="C547" s="60" t="s">
        <v>353</v>
      </c>
      <c r="D547" s="74">
        <v>1</v>
      </c>
      <c r="E547" s="54"/>
      <c r="F547" s="54"/>
      <c r="G547" s="54"/>
      <c r="H547" s="55">
        <f>D547</f>
        <v>1</v>
      </c>
      <c r="I547" s="55">
        <f>H547</f>
        <v>1</v>
      </c>
      <c r="J547" s="39"/>
      <c r="K547" s="39"/>
      <c r="L547" s="39"/>
    </row>
    <row r="548" spans="1:12" s="10" customFormat="1" ht="21" customHeight="1" x14ac:dyDescent="0.15">
      <c r="A548" s="140"/>
      <c r="B548" s="62" t="s">
        <v>450</v>
      </c>
      <c r="C548" s="60" t="s">
        <v>353</v>
      </c>
      <c r="D548" s="74">
        <v>1</v>
      </c>
      <c r="E548" s="54"/>
      <c r="F548" s="54"/>
      <c r="G548" s="54"/>
      <c r="H548" s="55">
        <f>D548</f>
        <v>1</v>
      </c>
      <c r="I548" s="55">
        <f>H548</f>
        <v>1</v>
      </c>
      <c r="J548" s="39"/>
      <c r="K548" s="39"/>
      <c r="L548" s="39"/>
    </row>
    <row r="549" spans="1:12" s="10" customFormat="1" ht="21" customHeight="1" x14ac:dyDescent="0.15">
      <c r="A549" s="140"/>
      <c r="B549" s="62" t="s">
        <v>451</v>
      </c>
      <c r="C549" s="60" t="s">
        <v>353</v>
      </c>
      <c r="D549" s="74">
        <v>1</v>
      </c>
      <c r="E549" s="54"/>
      <c r="F549" s="54"/>
      <c r="G549" s="54"/>
      <c r="H549" s="55">
        <f>D549</f>
        <v>1</v>
      </c>
      <c r="I549" s="55">
        <f>H549</f>
        <v>1</v>
      </c>
      <c r="J549" s="39"/>
      <c r="K549" s="39"/>
      <c r="L549" s="39"/>
    </row>
    <row r="550" spans="1:12" s="10" customFormat="1" ht="21" customHeight="1" x14ac:dyDescent="0.15">
      <c r="A550" s="142">
        <v>5.4</v>
      </c>
      <c r="B550" s="62" t="s">
        <v>452</v>
      </c>
      <c r="C550" s="60"/>
      <c r="D550" s="74"/>
      <c r="E550" s="54"/>
      <c r="F550" s="54"/>
      <c r="G550" s="54"/>
      <c r="H550" s="55"/>
      <c r="I550" s="55"/>
      <c r="J550" s="39"/>
      <c r="K550" s="39"/>
      <c r="L550" s="39"/>
    </row>
    <row r="551" spans="1:12" s="10" customFormat="1" ht="21" customHeight="1" x14ac:dyDescent="0.15">
      <c r="A551" s="140"/>
      <c r="B551" s="62" t="s">
        <v>474</v>
      </c>
      <c r="C551" s="60" t="s">
        <v>353</v>
      </c>
      <c r="D551" s="74">
        <v>1</v>
      </c>
      <c r="E551" s="54"/>
      <c r="F551" s="54"/>
      <c r="G551" s="54"/>
      <c r="H551" s="55">
        <f>D551</f>
        <v>1</v>
      </c>
      <c r="I551" s="55">
        <f>H551</f>
        <v>1</v>
      </c>
      <c r="J551" s="39"/>
      <c r="K551" s="39"/>
      <c r="L551" s="39"/>
    </row>
    <row r="552" spans="1:12" s="10" customFormat="1" ht="21" customHeight="1" x14ac:dyDescent="0.15">
      <c r="A552" s="141">
        <v>5.5</v>
      </c>
      <c r="B552" s="64" t="s">
        <v>50</v>
      </c>
      <c r="C552" s="60"/>
      <c r="D552" s="74"/>
      <c r="E552" s="54"/>
      <c r="F552" s="54"/>
      <c r="G552" s="54"/>
      <c r="H552" s="55"/>
      <c r="I552" s="55"/>
      <c r="J552" s="39"/>
      <c r="K552" s="39"/>
      <c r="L552" s="39"/>
    </row>
    <row r="553" spans="1:12" s="10" customFormat="1" ht="21" customHeight="1" x14ac:dyDescent="0.15">
      <c r="A553" s="140" t="s">
        <v>440</v>
      </c>
      <c r="B553" s="62" t="s">
        <v>441</v>
      </c>
      <c r="C553" s="60"/>
      <c r="D553" s="74"/>
      <c r="E553" s="54"/>
      <c r="F553" s="54"/>
      <c r="G553" s="54"/>
      <c r="H553" s="55"/>
      <c r="I553" s="55"/>
      <c r="J553" s="39"/>
      <c r="K553" s="39"/>
      <c r="L553" s="39"/>
    </row>
    <row r="554" spans="1:12" s="10" customFormat="1" ht="21" customHeight="1" x14ac:dyDescent="0.15">
      <c r="A554" s="61"/>
      <c r="B554" s="62" t="s">
        <v>443</v>
      </c>
      <c r="C554" s="60" t="s">
        <v>353</v>
      </c>
      <c r="D554" s="74">
        <v>4</v>
      </c>
      <c r="E554" s="54"/>
      <c r="F554" s="54"/>
      <c r="G554" s="54"/>
      <c r="H554" s="55">
        <f>D554</f>
        <v>4</v>
      </c>
      <c r="I554" s="55">
        <f>H554</f>
        <v>4</v>
      </c>
      <c r="J554" s="39"/>
      <c r="K554" s="39"/>
      <c r="L554" s="39"/>
    </row>
    <row r="555" spans="1:12" s="10" customFormat="1" ht="21" customHeight="1" x14ac:dyDescent="0.15">
      <c r="A555" s="140"/>
      <c r="B555" s="62" t="s">
        <v>445</v>
      </c>
      <c r="C555" s="60" t="s">
        <v>353</v>
      </c>
      <c r="D555" s="74">
        <v>3</v>
      </c>
      <c r="E555" s="54"/>
      <c r="F555" s="54"/>
      <c r="G555" s="54"/>
      <c r="H555" s="55">
        <f>D555</f>
        <v>3</v>
      </c>
      <c r="I555" s="55">
        <f>H555</f>
        <v>3</v>
      </c>
      <c r="J555" s="39"/>
      <c r="K555" s="39"/>
      <c r="L555" s="39"/>
    </row>
    <row r="556" spans="1:12" s="10" customFormat="1" ht="21" customHeight="1" x14ac:dyDescent="0.15">
      <c r="A556" s="140"/>
      <c r="B556" s="62" t="s">
        <v>444</v>
      </c>
      <c r="C556" s="60" t="s">
        <v>353</v>
      </c>
      <c r="D556" s="74">
        <v>5</v>
      </c>
      <c r="E556" s="54"/>
      <c r="F556" s="54"/>
      <c r="G556" s="54"/>
      <c r="H556" s="55">
        <f>D556</f>
        <v>5</v>
      </c>
      <c r="I556" s="55">
        <f>H556</f>
        <v>5</v>
      </c>
      <c r="J556" s="39"/>
      <c r="K556" s="39"/>
      <c r="L556" s="39"/>
    </row>
    <row r="557" spans="1:12" s="10" customFormat="1" ht="21" customHeight="1" x14ac:dyDescent="0.15">
      <c r="A557" s="140"/>
      <c r="B557" s="62"/>
      <c r="C557" s="60"/>
      <c r="D557" s="74"/>
      <c r="E557" s="54"/>
      <c r="F557" s="54"/>
      <c r="G557" s="54"/>
      <c r="H557" s="55"/>
      <c r="I557" s="55"/>
      <c r="J557" s="39"/>
      <c r="K557" s="39"/>
      <c r="L557" s="39"/>
    </row>
    <row r="558" spans="1:12" s="10" customFormat="1" ht="21" customHeight="1" x14ac:dyDescent="0.15">
      <c r="A558" s="140"/>
      <c r="B558" s="62"/>
      <c r="C558" s="60"/>
      <c r="D558" s="74"/>
      <c r="E558" s="54"/>
      <c r="F558" s="54"/>
      <c r="G558" s="54"/>
      <c r="H558" s="55"/>
      <c r="I558" s="55"/>
      <c r="J558" s="39"/>
      <c r="K558" s="39"/>
      <c r="L558" s="39"/>
    </row>
    <row r="559" spans="1:12" s="10" customFormat="1" ht="21" customHeight="1" x14ac:dyDescent="0.15">
      <c r="A559" s="140"/>
      <c r="B559" s="62"/>
      <c r="C559" s="60"/>
      <c r="D559" s="74"/>
      <c r="E559" s="54"/>
      <c r="F559" s="54"/>
      <c r="G559" s="54"/>
      <c r="H559" s="55"/>
      <c r="I559" s="55"/>
      <c r="J559" s="39"/>
      <c r="K559" s="39"/>
      <c r="L559" s="39"/>
    </row>
    <row r="560" spans="1:12" s="10" customFormat="1" ht="21" customHeight="1" x14ac:dyDescent="0.15">
      <c r="A560" s="140"/>
      <c r="B560" s="62"/>
      <c r="C560" s="60"/>
      <c r="D560" s="74"/>
      <c r="E560" s="54"/>
      <c r="F560" s="54"/>
      <c r="G560" s="54"/>
      <c r="H560" s="55"/>
      <c r="I560" s="55"/>
      <c r="J560" s="39"/>
      <c r="K560" s="39"/>
      <c r="L560" s="39"/>
    </row>
    <row r="561" spans="1:12" s="10" customFormat="1" ht="21" customHeight="1" x14ac:dyDescent="0.15">
      <c r="A561" s="140"/>
      <c r="B561" s="62"/>
      <c r="C561" s="60"/>
      <c r="D561" s="74"/>
      <c r="E561" s="54"/>
      <c r="F561" s="54"/>
      <c r="G561" s="54"/>
      <c r="H561" s="55"/>
      <c r="I561" s="55"/>
      <c r="J561" s="39"/>
      <c r="K561" s="39"/>
      <c r="L561" s="39"/>
    </row>
    <row r="562" spans="1:12" s="10" customFormat="1" ht="21" customHeight="1" x14ac:dyDescent="0.15">
      <c r="A562" s="140"/>
      <c r="B562" s="62"/>
      <c r="C562" s="60"/>
      <c r="D562" s="74"/>
      <c r="E562" s="54"/>
      <c r="F562" s="54"/>
      <c r="G562" s="54"/>
      <c r="H562" s="55"/>
      <c r="I562" s="55"/>
      <c r="J562" s="39"/>
      <c r="K562" s="39"/>
      <c r="L562" s="39"/>
    </row>
    <row r="563" spans="1:12" s="10" customFormat="1" ht="21" customHeight="1" x14ac:dyDescent="0.15">
      <c r="A563" s="140"/>
      <c r="B563" s="62"/>
      <c r="C563" s="60"/>
      <c r="D563" s="74"/>
      <c r="E563" s="54"/>
      <c r="F563" s="54"/>
      <c r="G563" s="54"/>
      <c r="H563" s="55"/>
      <c r="I563" s="55"/>
      <c r="J563" s="39"/>
      <c r="K563" s="39"/>
      <c r="L563" s="39"/>
    </row>
    <row r="564" spans="1:12" s="10" customFormat="1" ht="21" customHeight="1" x14ac:dyDescent="0.15">
      <c r="A564" s="140"/>
      <c r="B564" s="62"/>
      <c r="C564" s="60"/>
      <c r="D564" s="74"/>
      <c r="E564" s="54"/>
      <c r="F564" s="54"/>
      <c r="G564" s="54"/>
      <c r="H564" s="55"/>
      <c r="I564" s="55"/>
      <c r="J564" s="39"/>
      <c r="K564" s="39"/>
      <c r="L564" s="39"/>
    </row>
    <row r="565" spans="1:12" s="10" customFormat="1" ht="21" customHeight="1" x14ac:dyDescent="0.15">
      <c r="A565" s="140"/>
      <c r="B565" s="62"/>
      <c r="C565" s="60"/>
      <c r="D565" s="74"/>
      <c r="E565" s="54"/>
      <c r="F565" s="54"/>
      <c r="G565" s="54"/>
      <c r="H565" s="55"/>
      <c r="I565" s="55"/>
      <c r="J565" s="39"/>
      <c r="K565" s="39"/>
      <c r="L565" s="39"/>
    </row>
    <row r="566" spans="1:12" s="10" customFormat="1" ht="21" customHeight="1" x14ac:dyDescent="0.15">
      <c r="A566" s="140"/>
      <c r="B566" s="62"/>
      <c r="C566" s="60"/>
      <c r="D566" s="74"/>
      <c r="E566" s="54"/>
      <c r="F566" s="54"/>
      <c r="G566" s="54"/>
      <c r="H566" s="55"/>
      <c r="I566" s="55"/>
      <c r="J566" s="39"/>
      <c r="K566" s="39"/>
      <c r="L566" s="39"/>
    </row>
    <row r="567" spans="1:12" s="10" customFormat="1" ht="21" customHeight="1" x14ac:dyDescent="0.15">
      <c r="A567" s="140"/>
      <c r="B567" s="62"/>
      <c r="C567" s="60"/>
      <c r="D567" s="74"/>
      <c r="E567" s="54"/>
      <c r="F567" s="54"/>
      <c r="G567" s="54"/>
      <c r="H567" s="55"/>
      <c r="I567" s="55"/>
      <c r="J567" s="39"/>
      <c r="K567" s="39"/>
      <c r="L567" s="39"/>
    </row>
    <row r="568" spans="1:12" s="10" customFormat="1" ht="21" customHeight="1" x14ac:dyDescent="0.15">
      <c r="A568" s="140"/>
      <c r="B568" s="62"/>
      <c r="C568" s="60"/>
      <c r="D568" s="74"/>
      <c r="E568" s="54"/>
      <c r="F568" s="54"/>
      <c r="G568" s="54"/>
      <c r="H568" s="55"/>
      <c r="I568" s="55"/>
      <c r="J568" s="39"/>
      <c r="K568" s="39"/>
      <c r="L568" s="39"/>
    </row>
    <row r="569" spans="1:12" s="10" customFormat="1" ht="21" customHeight="1" x14ac:dyDescent="0.15">
      <c r="A569" s="140"/>
      <c r="B569" s="62"/>
      <c r="C569" s="60"/>
      <c r="D569" s="74"/>
      <c r="E569" s="54"/>
      <c r="F569" s="54"/>
      <c r="G569" s="54"/>
      <c r="H569" s="55"/>
      <c r="I569" s="55"/>
      <c r="J569" s="39"/>
      <c r="K569" s="39"/>
      <c r="L569" s="39"/>
    </row>
    <row r="570" spans="1:12" s="10" customFormat="1" ht="21" customHeight="1" x14ac:dyDescent="0.15">
      <c r="A570" s="140"/>
      <c r="B570" s="62"/>
      <c r="C570" s="60"/>
      <c r="D570" s="74"/>
      <c r="E570" s="54"/>
      <c r="F570" s="54"/>
      <c r="G570" s="54"/>
      <c r="H570" s="55"/>
      <c r="I570" s="55"/>
      <c r="J570" s="39"/>
      <c r="K570" s="39"/>
      <c r="L570" s="39"/>
    </row>
    <row r="571" spans="1:12" s="10" customFormat="1" ht="21" customHeight="1" x14ac:dyDescent="0.15">
      <c r="A571" s="140"/>
      <c r="B571" s="62"/>
      <c r="C571" s="60"/>
      <c r="D571" s="74"/>
      <c r="E571" s="54"/>
      <c r="F571" s="54"/>
      <c r="G571" s="54"/>
      <c r="H571" s="55"/>
      <c r="I571" s="55"/>
      <c r="J571" s="39"/>
      <c r="K571" s="39"/>
      <c r="L571" s="39"/>
    </row>
    <row r="572" spans="1:12" s="2" customFormat="1" ht="13" x14ac:dyDescent="0.15">
      <c r="A572" s="45"/>
      <c r="B572" s="46"/>
      <c r="C572" s="46"/>
      <c r="D572" s="46"/>
      <c r="E572" s="46"/>
      <c r="F572" s="46"/>
      <c r="G572" s="46"/>
      <c r="H572" s="46"/>
      <c r="I572" s="46"/>
      <c r="J572" s="40"/>
      <c r="K572" s="40"/>
      <c r="L572" s="40"/>
    </row>
    <row r="573" spans="1:12" s="2" customFormat="1" ht="13" x14ac:dyDescent="0.15">
      <c r="A573" s="44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</row>
    <row r="574" spans="1:12" s="2" customFormat="1" ht="13" x14ac:dyDescent="0.15">
      <c r="A574" s="44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</row>
    <row r="575" spans="1:12" s="2" customFormat="1" ht="13" x14ac:dyDescent="0.15">
      <c r="A575" s="44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</row>
    <row r="576" spans="1:12" s="2" customFormat="1" ht="13" x14ac:dyDescent="0.15">
      <c r="A576" s="44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</row>
    <row r="577" spans="1:1" s="2" customFormat="1" ht="13" x14ac:dyDescent="0.15">
      <c r="A577" s="36"/>
    </row>
    <row r="578" spans="1:1" s="2" customFormat="1" ht="13" x14ac:dyDescent="0.15">
      <c r="A578" s="36"/>
    </row>
    <row r="579" spans="1:1" s="2" customFormat="1" ht="13" x14ac:dyDescent="0.15">
      <c r="A579" s="36"/>
    </row>
    <row r="580" spans="1:1" s="2" customFormat="1" ht="13" x14ac:dyDescent="0.15">
      <c r="A580" s="36"/>
    </row>
    <row r="581" spans="1:1" s="2" customFormat="1" ht="13" x14ac:dyDescent="0.15">
      <c r="A581" s="36"/>
    </row>
    <row r="582" spans="1:1" s="2" customFormat="1" ht="13" x14ac:dyDescent="0.15">
      <c r="A582" s="36"/>
    </row>
    <row r="583" spans="1:1" s="2" customFormat="1" ht="13" x14ac:dyDescent="0.15">
      <c r="A583" s="36"/>
    </row>
    <row r="584" spans="1:1" s="2" customFormat="1" ht="13" x14ac:dyDescent="0.15">
      <c r="A584" s="36"/>
    </row>
    <row r="585" spans="1:1" s="2" customFormat="1" ht="13" x14ac:dyDescent="0.15">
      <c r="A585" s="36"/>
    </row>
    <row r="586" spans="1:1" s="2" customFormat="1" ht="13" x14ac:dyDescent="0.15">
      <c r="A586" s="36"/>
    </row>
    <row r="587" spans="1:1" s="2" customFormat="1" ht="13" x14ac:dyDescent="0.15">
      <c r="A587" s="36"/>
    </row>
    <row r="588" spans="1:1" s="2" customFormat="1" ht="13" x14ac:dyDescent="0.15">
      <c r="A588" s="36"/>
    </row>
    <row r="589" spans="1:1" s="2" customFormat="1" ht="13" x14ac:dyDescent="0.15">
      <c r="A589" s="36"/>
    </row>
    <row r="590" spans="1:1" s="2" customFormat="1" ht="13" x14ac:dyDescent="0.15">
      <c r="A590" s="36"/>
    </row>
    <row r="591" spans="1:1" s="2" customFormat="1" ht="13" x14ac:dyDescent="0.15">
      <c r="A591" s="36"/>
    </row>
    <row r="592" spans="1:1" s="2" customFormat="1" ht="13" x14ac:dyDescent="0.15">
      <c r="A592" s="36"/>
    </row>
    <row r="593" spans="1:1" s="2" customFormat="1" ht="13" x14ac:dyDescent="0.15">
      <c r="A593" s="36"/>
    </row>
    <row r="594" spans="1:1" s="2" customFormat="1" ht="13" x14ac:dyDescent="0.15">
      <c r="A594" s="36"/>
    </row>
    <row r="595" spans="1:1" s="2" customFormat="1" ht="13" x14ac:dyDescent="0.15">
      <c r="A595" s="36"/>
    </row>
    <row r="596" spans="1:1" s="2" customFormat="1" ht="13" x14ac:dyDescent="0.15">
      <c r="A596" s="36"/>
    </row>
    <row r="597" spans="1:1" s="2" customFormat="1" ht="13" x14ac:dyDescent="0.15">
      <c r="A597" s="36"/>
    </row>
    <row r="598" spans="1:1" s="2" customFormat="1" ht="13" x14ac:dyDescent="0.15">
      <c r="A598" s="36"/>
    </row>
    <row r="599" spans="1:1" s="2" customFormat="1" ht="13" x14ac:dyDescent="0.15">
      <c r="A599" s="36"/>
    </row>
    <row r="600" spans="1:1" s="2" customFormat="1" ht="13" x14ac:dyDescent="0.15">
      <c r="A600" s="36"/>
    </row>
    <row r="601" spans="1:1" s="2" customFormat="1" ht="13" x14ac:dyDescent="0.15">
      <c r="A601" s="36"/>
    </row>
    <row r="602" spans="1:1" s="2" customFormat="1" ht="13" x14ac:dyDescent="0.15">
      <c r="A602" s="36"/>
    </row>
    <row r="603" spans="1:1" s="2" customFormat="1" ht="13" x14ac:dyDescent="0.15">
      <c r="A603" s="36"/>
    </row>
    <row r="604" spans="1:1" s="2" customFormat="1" ht="13" x14ac:dyDescent="0.15">
      <c r="A604" s="36"/>
    </row>
    <row r="605" spans="1:1" s="2" customFormat="1" ht="13" x14ac:dyDescent="0.15">
      <c r="A605" s="36"/>
    </row>
    <row r="606" spans="1:1" s="2" customFormat="1" ht="13" x14ac:dyDescent="0.15">
      <c r="A606" s="36"/>
    </row>
    <row r="607" spans="1:1" s="2" customFormat="1" ht="13" x14ac:dyDescent="0.15">
      <c r="A607" s="36"/>
    </row>
    <row r="608" spans="1:1" s="2" customFormat="1" ht="13" x14ac:dyDescent="0.15">
      <c r="A608" s="36"/>
    </row>
    <row r="609" spans="1:2" s="2" customFormat="1" ht="13" x14ac:dyDescent="0.15">
      <c r="A609" s="36"/>
    </row>
    <row r="610" spans="1:2" x14ac:dyDescent="0.15">
      <c r="A610" s="37"/>
      <c r="B610" s="3"/>
    </row>
    <row r="611" spans="1:2" x14ac:dyDescent="0.15">
      <c r="A611" s="37"/>
      <c r="B611" s="3"/>
    </row>
    <row r="612" spans="1:2" x14ac:dyDescent="0.15">
      <c r="A612" s="37"/>
      <c r="B612" s="3"/>
    </row>
    <row r="613" spans="1:2" x14ac:dyDescent="0.15">
      <c r="A613" s="37"/>
      <c r="B613" s="3"/>
    </row>
    <row r="614" spans="1:2" x14ac:dyDescent="0.15">
      <c r="A614" s="37"/>
      <c r="B614" s="3"/>
    </row>
    <row r="615" spans="1:2" x14ac:dyDescent="0.15">
      <c r="A615" s="37"/>
      <c r="B615" s="3"/>
    </row>
    <row r="616" spans="1:2" x14ac:dyDescent="0.15">
      <c r="A616" s="38"/>
      <c r="B616" s="3"/>
    </row>
    <row r="617" spans="1:2" x14ac:dyDescent="0.15">
      <c r="A617" s="38"/>
      <c r="B617" s="3"/>
    </row>
    <row r="618" spans="1:2" x14ac:dyDescent="0.15">
      <c r="A618" s="38"/>
      <c r="B618" s="3"/>
    </row>
    <row r="619" spans="1:2" x14ac:dyDescent="0.15">
      <c r="A619" s="3"/>
      <c r="B619" s="3"/>
    </row>
    <row r="620" spans="1:2" x14ac:dyDescent="0.15">
      <c r="A620" s="3"/>
      <c r="B620" s="3"/>
    </row>
    <row r="621" spans="1:2" x14ac:dyDescent="0.15">
      <c r="A621" s="3"/>
      <c r="B621" s="3"/>
    </row>
    <row r="622" spans="1:2" x14ac:dyDescent="0.15">
      <c r="A622" s="3"/>
      <c r="B622" s="3"/>
    </row>
  </sheetData>
  <mergeCells count="15">
    <mergeCell ref="D214:H214"/>
    <mergeCell ref="D180:H180"/>
    <mergeCell ref="D190:H190"/>
    <mergeCell ref="D204:H204"/>
    <mergeCell ref="D229:H229"/>
    <mergeCell ref="D245:H245"/>
    <mergeCell ref="A1:I1"/>
    <mergeCell ref="E9:G9"/>
    <mergeCell ref="H9:H10"/>
    <mergeCell ref="C9:C10"/>
    <mergeCell ref="I9:I10"/>
    <mergeCell ref="A9:A10"/>
    <mergeCell ref="B9:B10"/>
    <mergeCell ref="A2:I2"/>
    <mergeCell ref="D9:D10"/>
  </mergeCells>
  <phoneticPr fontId="3" type="noConversion"/>
  <printOptions horizontalCentered="1"/>
  <pageMargins left="0.25" right="0.25" top="0.75" bottom="0.75" header="0.3" footer="0.3"/>
  <pageSetup paperSize="9" scale="70" orientation="portrait" horizontalDpi="4294967295" verticalDpi="72"/>
  <headerFooter alignWithMargins="0">
    <oddFooter>&amp;C&amp;"Rockwell,Negrita"&amp;9&amp;P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M210"/>
  <sheetViews>
    <sheetView tabSelected="1" zoomScale="112" zoomScaleNormal="112" workbookViewId="0">
      <selection activeCell="B109" sqref="B109"/>
    </sheetView>
  </sheetViews>
  <sheetFormatPr baseColWidth="10" defaultRowHeight="13" x14ac:dyDescent="0.15"/>
  <cols>
    <col min="1" max="1" width="9.33203125" style="18" customWidth="1"/>
    <col min="2" max="2" width="11.5" style="18" customWidth="1"/>
    <col min="3" max="3" width="10.6640625" style="18" customWidth="1"/>
    <col min="4" max="4" width="7.1640625" style="18" customWidth="1"/>
    <col min="5" max="5" width="8" style="18" customWidth="1"/>
    <col min="6" max="6" width="7.1640625" style="18" customWidth="1"/>
    <col min="7" max="7" width="7" style="18" customWidth="1"/>
    <col min="8" max="9" width="7.33203125" style="18" customWidth="1"/>
    <col min="10" max="10" width="7.6640625" style="18" customWidth="1"/>
    <col min="11" max="12" width="7.5" style="18" customWidth="1"/>
    <col min="13" max="13" width="7.1640625" style="18" customWidth="1"/>
  </cols>
  <sheetData>
    <row r="1" spans="1:13" ht="21" x14ac:dyDescent="0.3">
      <c r="A1" s="160" t="s">
        <v>36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ht="8.25" customHeight="1" x14ac:dyDescent="0.2">
      <c r="A2" s="11"/>
      <c r="B2" s="4"/>
      <c r="C2" s="12"/>
      <c r="D2" s="13"/>
      <c r="E2" s="14"/>
      <c r="F2" s="13"/>
      <c r="G2" s="13"/>
      <c r="H2" s="15"/>
      <c r="I2" s="13"/>
      <c r="J2" s="13"/>
      <c r="K2" s="13"/>
      <c r="L2" s="4"/>
      <c r="M2" s="4"/>
    </row>
    <row r="3" spans="1:13" s="2" customFormat="1" ht="22.5" customHeight="1" x14ac:dyDescent="0.15">
      <c r="A3" s="172" t="s">
        <v>260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</row>
    <row r="4" spans="1:13" s="2" customFormat="1" ht="20.25" customHeight="1" x14ac:dyDescent="0.15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</row>
    <row r="5" spans="1:13" s="1" customFormat="1" ht="17" customHeight="1" x14ac:dyDescent="0.15">
      <c r="A5" s="41" t="s">
        <v>256</v>
      </c>
      <c r="B5" s="41"/>
      <c r="C5" s="41"/>
      <c r="D5" s="41"/>
      <c r="E5" s="41"/>
      <c r="F5" s="41"/>
      <c r="G5" s="41"/>
      <c r="H5" s="41"/>
      <c r="I5" s="41"/>
      <c r="J5" s="41"/>
    </row>
    <row r="6" spans="1:13" s="1" customFormat="1" ht="17" customHeight="1" x14ac:dyDescent="0.15">
      <c r="A6" s="42" t="s">
        <v>257</v>
      </c>
      <c r="B6" s="41"/>
      <c r="C6" s="41"/>
      <c r="D6" s="41"/>
      <c r="E6" s="41"/>
      <c r="F6" s="41"/>
      <c r="G6" s="41"/>
      <c r="H6" s="41"/>
      <c r="I6" s="41"/>
      <c r="J6" s="41"/>
    </row>
    <row r="7" spans="1:13" s="1" customFormat="1" ht="16" customHeight="1" x14ac:dyDescent="0.15">
      <c r="A7" s="42" t="s">
        <v>258</v>
      </c>
      <c r="B7" s="42"/>
      <c r="C7" s="42"/>
      <c r="D7" s="42"/>
      <c r="E7" s="41"/>
      <c r="F7" s="42"/>
      <c r="G7" s="42"/>
      <c r="H7" s="41" t="s">
        <v>477</v>
      </c>
      <c r="I7" s="42"/>
      <c r="J7" s="41"/>
    </row>
    <row r="8" spans="1:13" s="1" customFormat="1" ht="16" customHeight="1" x14ac:dyDescent="0.15">
      <c r="A8" s="42" t="s">
        <v>259</v>
      </c>
      <c r="B8" s="42"/>
      <c r="C8" s="42"/>
      <c r="D8" s="42"/>
      <c r="E8" s="41"/>
      <c r="F8" s="41"/>
      <c r="G8" s="42"/>
      <c r="H8" s="43" t="s">
        <v>255</v>
      </c>
      <c r="I8" s="42"/>
      <c r="J8" s="41"/>
    </row>
    <row r="9" spans="1:13" x14ac:dyDescent="0.15">
      <c r="A9" s="16"/>
      <c r="B9" s="5"/>
      <c r="C9" s="17"/>
      <c r="E9" s="19"/>
      <c r="F9" s="19"/>
      <c r="G9" s="19"/>
      <c r="H9" s="20"/>
      <c r="I9" s="5"/>
      <c r="K9" s="21"/>
      <c r="L9" s="21"/>
      <c r="M9" s="21"/>
    </row>
    <row r="10" spans="1:13" ht="14" thickBot="1" x14ac:dyDescent="0.2">
      <c r="A10" s="16"/>
      <c r="B10" s="5"/>
      <c r="C10" s="17"/>
      <c r="E10" s="19"/>
      <c r="F10" s="19"/>
      <c r="G10" s="19"/>
      <c r="H10" s="20"/>
      <c r="I10" s="5"/>
      <c r="K10" s="21"/>
      <c r="L10" s="21"/>
      <c r="M10" s="21"/>
    </row>
    <row r="11" spans="1:13" s="25" customFormat="1" ht="27.75" customHeight="1" thickBot="1" x14ac:dyDescent="0.2">
      <c r="A11" s="118" t="s">
        <v>6</v>
      </c>
      <c r="B11" s="161" t="s">
        <v>2</v>
      </c>
      <c r="C11" s="162"/>
      <c r="D11" s="119" t="s">
        <v>21</v>
      </c>
      <c r="E11" s="119" t="s">
        <v>17</v>
      </c>
      <c r="F11" s="119" t="s">
        <v>22</v>
      </c>
      <c r="G11" s="119" t="s">
        <v>264</v>
      </c>
      <c r="H11" s="119" t="s">
        <v>23</v>
      </c>
      <c r="I11" s="119" t="s">
        <v>24</v>
      </c>
      <c r="J11" s="119" t="s">
        <v>25</v>
      </c>
      <c r="K11" s="119" t="s">
        <v>26</v>
      </c>
      <c r="L11" s="119" t="s">
        <v>27</v>
      </c>
      <c r="M11" s="120" t="s">
        <v>28</v>
      </c>
    </row>
    <row r="12" spans="1:13" s="25" customFormat="1" ht="4.5" customHeight="1" x14ac:dyDescent="0.15">
      <c r="A12" s="26"/>
      <c r="B12" s="26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3" s="25" customFormat="1" ht="21" customHeight="1" x14ac:dyDescent="0.15">
      <c r="A13" s="100" t="s">
        <v>140</v>
      </c>
      <c r="B13" s="101" t="s">
        <v>265</v>
      </c>
      <c r="C13" s="102"/>
      <c r="D13" s="103"/>
      <c r="E13" s="104"/>
      <c r="F13" s="104"/>
      <c r="G13" s="104"/>
      <c r="H13" s="105" t="str">
        <f>IF(D13=1/4,E13*F13*G13," ")</f>
        <v xml:space="preserve"> </v>
      </c>
      <c r="I13" s="105" t="str">
        <f>IF(D13=3/8,E13*F13*G13," ")</f>
        <v xml:space="preserve"> </v>
      </c>
      <c r="J13" s="105" t="str">
        <f>IF(D13=1/2,D13*E13*F13," ")</f>
        <v xml:space="preserve"> </v>
      </c>
      <c r="K13" s="105" t="str">
        <f>IF(D13=5/8,E13*F13*G13," ")</f>
        <v xml:space="preserve"> </v>
      </c>
      <c r="L13" s="105" t="str">
        <f>IF(D13=3/4,E13*F13*G13," ")</f>
        <v xml:space="preserve"> </v>
      </c>
      <c r="M13" s="105" t="str">
        <f>IF(D13=1,E13*F13*G13," ")</f>
        <v xml:space="preserve"> </v>
      </c>
    </row>
    <row r="14" spans="1:13" s="25" customFormat="1" ht="21" customHeight="1" x14ac:dyDescent="0.15">
      <c r="A14" s="106"/>
      <c r="B14" s="163" t="s">
        <v>19</v>
      </c>
      <c r="C14" s="169"/>
      <c r="D14" s="107">
        <v>0.5</v>
      </c>
      <c r="E14" s="108">
        <v>4</v>
      </c>
      <c r="F14" s="108">
        <v>8</v>
      </c>
      <c r="G14" s="109">
        <f>(1.2-0.15)</f>
        <v>1.05</v>
      </c>
      <c r="H14" s="109" t="str">
        <f>IF(D14=1/4,E14*F14*G14," ")</f>
        <v xml:space="preserve"> </v>
      </c>
      <c r="I14" s="109" t="str">
        <f>IF(D14=3/8,E14*F14*G14," ")</f>
        <v xml:space="preserve"> </v>
      </c>
      <c r="J14" s="109">
        <f>E14*F14*G14</f>
        <v>33.6</v>
      </c>
      <c r="K14" s="109"/>
      <c r="L14" s="109" t="str">
        <f>IF(D14=3/4,E14*F14*G14," ")</f>
        <v xml:space="preserve"> </v>
      </c>
      <c r="M14" s="109" t="str">
        <f>IF(D14=1,E14*F14*G14," ")</f>
        <v xml:space="preserve"> </v>
      </c>
    </row>
    <row r="15" spans="1:13" s="25" customFormat="1" ht="21" customHeight="1" x14ac:dyDescent="0.15">
      <c r="A15" s="110"/>
      <c r="B15" s="163" t="s">
        <v>19</v>
      </c>
      <c r="C15" s="169"/>
      <c r="D15" s="107">
        <v>0.5</v>
      </c>
      <c r="E15" s="111">
        <v>4</v>
      </c>
      <c r="F15" s="111">
        <v>7</v>
      </c>
      <c r="G15" s="109">
        <f>(1.5-0.15)</f>
        <v>1.35</v>
      </c>
      <c r="H15" s="112" t="str">
        <f>IF(D15=1/4,E15*F15*G15," ")</f>
        <v xml:space="preserve"> </v>
      </c>
      <c r="I15" s="112" t="str">
        <f>IF(D15=3/8,E15*F15*G15," ")</f>
        <v xml:space="preserve"> </v>
      </c>
      <c r="J15" s="109">
        <f>E15*F15*G15</f>
        <v>37.800000000000004</v>
      </c>
      <c r="K15" s="109"/>
      <c r="L15" s="112" t="str">
        <f>IF(D15=3/4,E15*F15*G15," ")</f>
        <v xml:space="preserve"> </v>
      </c>
      <c r="M15" s="112" t="str">
        <f>IF(D15=1,E15*F15*G15," ")</f>
        <v xml:space="preserve"> </v>
      </c>
    </row>
    <row r="16" spans="1:13" s="25" customFormat="1" ht="21" customHeight="1" x14ac:dyDescent="0.15">
      <c r="A16" s="110"/>
      <c r="B16" s="163" t="s">
        <v>20</v>
      </c>
      <c r="C16" s="169"/>
      <c r="D16" s="107">
        <v>0.5</v>
      </c>
      <c r="E16" s="108">
        <v>4</v>
      </c>
      <c r="F16" s="108">
        <v>7</v>
      </c>
      <c r="G16" s="109">
        <v>1.45</v>
      </c>
      <c r="H16" s="109" t="str">
        <f>IF(D16=1/4,E16*F16*G16," ")</f>
        <v xml:space="preserve"> </v>
      </c>
      <c r="I16" s="109" t="str">
        <f>IF(D16=3/8,E16*F16*G16," ")</f>
        <v xml:space="preserve"> </v>
      </c>
      <c r="J16" s="109">
        <f>E16*F16*G16</f>
        <v>40.6</v>
      </c>
      <c r="K16" s="109"/>
      <c r="L16" s="112"/>
      <c r="M16" s="112"/>
    </row>
    <row r="17" spans="1:13" s="25" customFormat="1" ht="21" customHeight="1" x14ac:dyDescent="0.15">
      <c r="A17" s="110"/>
      <c r="B17" s="163" t="s">
        <v>20</v>
      </c>
      <c r="C17" s="169"/>
      <c r="D17" s="107">
        <v>0.5</v>
      </c>
      <c r="E17" s="108">
        <v>4</v>
      </c>
      <c r="F17" s="111">
        <v>9</v>
      </c>
      <c r="G17" s="109">
        <v>1.1499999999999999</v>
      </c>
      <c r="H17" s="112" t="str">
        <f>IF(D17=1/4,E17*F17*G17," ")</f>
        <v xml:space="preserve"> </v>
      </c>
      <c r="I17" s="112" t="str">
        <f>IF(D17=3/8,E17*F17*G17," ")</f>
        <v xml:space="preserve"> </v>
      </c>
      <c r="J17" s="109">
        <f>E17*F17*G17</f>
        <v>41.4</v>
      </c>
      <c r="K17" s="109"/>
      <c r="L17" s="112"/>
      <c r="M17" s="112"/>
    </row>
    <row r="18" spans="1:13" s="25" customFormat="1" ht="25.5" customHeight="1" x14ac:dyDescent="0.15">
      <c r="A18" s="113"/>
      <c r="B18" s="163" t="s">
        <v>29</v>
      </c>
      <c r="C18" s="164"/>
      <c r="D18" s="164"/>
      <c r="E18" s="164"/>
      <c r="F18" s="164"/>
      <c r="G18" s="169"/>
      <c r="H18" s="112">
        <f t="shared" ref="H18:M18" si="0">SUM(H14:H17)</f>
        <v>0</v>
      </c>
      <c r="I18" s="112">
        <f t="shared" si="0"/>
        <v>0</v>
      </c>
      <c r="J18" s="112">
        <f t="shared" si="0"/>
        <v>153.4</v>
      </c>
      <c r="K18" s="112">
        <f t="shared" si="0"/>
        <v>0</v>
      </c>
      <c r="L18" s="112">
        <f t="shared" si="0"/>
        <v>0</v>
      </c>
      <c r="M18" s="112">
        <f t="shared" si="0"/>
        <v>0</v>
      </c>
    </row>
    <row r="19" spans="1:13" s="25" customFormat="1" ht="25.5" customHeight="1" x14ac:dyDescent="0.15">
      <c r="A19" s="113"/>
      <c r="B19" s="163" t="s">
        <v>30</v>
      </c>
      <c r="C19" s="164"/>
      <c r="D19" s="164"/>
      <c r="E19" s="164"/>
      <c r="F19" s="164"/>
      <c r="G19" s="169"/>
      <c r="H19" s="114">
        <v>0.25</v>
      </c>
      <c r="I19" s="114">
        <v>0.56000000000000005</v>
      </c>
      <c r="J19" s="114">
        <v>0.99399999999999999</v>
      </c>
      <c r="K19" s="115">
        <v>1.552</v>
      </c>
      <c r="L19" s="115">
        <v>2.2349999999999999</v>
      </c>
      <c r="M19" s="115">
        <v>3.9729999999999999</v>
      </c>
    </row>
    <row r="20" spans="1:13" s="25" customFormat="1" ht="25.5" customHeight="1" thickBot="1" x14ac:dyDescent="0.2">
      <c r="A20" s="113"/>
      <c r="B20" s="163" t="s">
        <v>31</v>
      </c>
      <c r="C20" s="164"/>
      <c r="D20" s="164"/>
      <c r="E20" s="165"/>
      <c r="F20" s="165"/>
      <c r="G20" s="166"/>
      <c r="H20" s="116">
        <f>H18*H19</f>
        <v>0</v>
      </c>
      <c r="I20" s="116">
        <f>I18*I19</f>
        <v>0</v>
      </c>
      <c r="J20" s="112">
        <f>J19*J18</f>
        <v>152.4796</v>
      </c>
      <c r="K20" s="112">
        <f>K19*K18</f>
        <v>0</v>
      </c>
      <c r="L20" s="112">
        <f>L19*L18</f>
        <v>0</v>
      </c>
      <c r="M20" s="112">
        <f>M19*M18</f>
        <v>0</v>
      </c>
    </row>
    <row r="21" spans="1:13" s="25" customFormat="1" ht="29.25" customHeight="1" thickBot="1" x14ac:dyDescent="0.2">
      <c r="A21" s="16"/>
      <c r="B21" s="5"/>
      <c r="C21" s="17"/>
      <c r="D21" s="18"/>
      <c r="E21" s="167" t="s">
        <v>32</v>
      </c>
      <c r="F21" s="168"/>
      <c r="G21" s="168"/>
      <c r="H21" s="99">
        <f>+H20+I20+J20+K20+L20+M20</f>
        <v>152.4796</v>
      </c>
      <c r="I21" s="117" t="s">
        <v>33</v>
      </c>
      <c r="J21" s="18"/>
      <c r="K21" s="21" t="str">
        <f>IF(D21=5/8,E21*F21*G21," ")</f>
        <v xml:space="preserve"> </v>
      </c>
      <c r="L21" s="21" t="str">
        <f>IF(D21=3/4,E21*F21*G21," ")</f>
        <v xml:space="preserve"> </v>
      </c>
      <c r="M21" s="21" t="str">
        <f>IF(D21=1,E21*F21*G21," ")</f>
        <v xml:space="preserve"> </v>
      </c>
    </row>
    <row r="22" spans="1:13" s="25" customFormat="1" ht="12" thickBot="1" x14ac:dyDescent="0.2">
      <c r="A22" s="30"/>
      <c r="B22" s="29"/>
      <c r="C22" s="31"/>
      <c r="D22" s="24"/>
      <c r="E22" s="9"/>
      <c r="F22" s="9"/>
      <c r="G22" s="9"/>
      <c r="H22" s="33"/>
      <c r="I22" s="34"/>
      <c r="J22" s="24"/>
      <c r="K22" s="32"/>
      <c r="L22" s="32"/>
      <c r="M22" s="32"/>
    </row>
    <row r="23" spans="1:13" s="98" customFormat="1" ht="27" customHeight="1" thickBot="1" x14ac:dyDescent="0.2">
      <c r="A23" s="118" t="s">
        <v>6</v>
      </c>
      <c r="B23" s="161" t="s">
        <v>2</v>
      </c>
      <c r="C23" s="162"/>
      <c r="D23" s="119" t="s">
        <v>21</v>
      </c>
      <c r="E23" s="119" t="s">
        <v>17</v>
      </c>
      <c r="F23" s="119" t="s">
        <v>22</v>
      </c>
      <c r="G23" s="119" t="s">
        <v>264</v>
      </c>
      <c r="H23" s="119" t="s">
        <v>23</v>
      </c>
      <c r="I23" s="119" t="s">
        <v>24</v>
      </c>
      <c r="J23" s="119" t="s">
        <v>25</v>
      </c>
      <c r="K23" s="119" t="s">
        <v>26</v>
      </c>
      <c r="L23" s="119" t="s">
        <v>27</v>
      </c>
      <c r="M23" s="120" t="s">
        <v>28</v>
      </c>
    </row>
    <row r="24" spans="1:13" s="25" customFormat="1" ht="4.5" customHeight="1" x14ac:dyDescent="0.15">
      <c r="A24" s="121"/>
      <c r="B24" s="121"/>
      <c r="C24" s="122"/>
      <c r="D24" s="123"/>
      <c r="E24" s="123"/>
      <c r="F24" s="123"/>
      <c r="G24" s="123"/>
      <c r="H24" s="123"/>
      <c r="I24" s="123"/>
      <c r="J24" s="123"/>
      <c r="K24" s="123"/>
      <c r="L24" s="123"/>
      <c r="M24" s="123"/>
    </row>
    <row r="25" spans="1:13" s="25" customFormat="1" ht="18.75" customHeight="1" x14ac:dyDescent="0.15">
      <c r="A25" s="100" t="s">
        <v>154</v>
      </c>
      <c r="B25" s="101" t="s">
        <v>10</v>
      </c>
      <c r="C25" s="124"/>
      <c r="D25" s="103"/>
      <c r="E25" s="104"/>
      <c r="F25" s="104"/>
      <c r="G25" s="104"/>
      <c r="H25" s="105" t="str">
        <f t="shared" ref="H25:H30" si="1">IF(D25=1/4,E25*F25*G25," ")</f>
        <v xml:space="preserve"> </v>
      </c>
      <c r="I25" s="105" t="str">
        <f>IF(D25=3/8,E25*F25*G25," ")</f>
        <v xml:space="preserve"> </v>
      </c>
      <c r="J25" s="105" t="str">
        <f>IF(D25=1/2,D25*E25*F25," ")</f>
        <v xml:space="preserve"> </v>
      </c>
      <c r="K25" s="105" t="str">
        <f>IF(D25=5/8,E25*F25*G25," ")</f>
        <v xml:space="preserve"> </v>
      </c>
      <c r="L25" s="105" t="str">
        <f>IF(D25=3/4,E25*F25*G25," ")</f>
        <v xml:space="preserve"> </v>
      </c>
      <c r="M25" s="105" t="str">
        <f>IF(D25=1,E25*F25*G25," ")</f>
        <v xml:space="preserve"> </v>
      </c>
    </row>
    <row r="26" spans="1:13" s="25" customFormat="1" ht="18.75" customHeight="1" x14ac:dyDescent="0.15">
      <c r="A26" s="125"/>
      <c r="B26" s="163" t="s">
        <v>34</v>
      </c>
      <c r="C26" s="169"/>
      <c r="D26" s="107">
        <v>0.5</v>
      </c>
      <c r="E26" s="108">
        <v>4</v>
      </c>
      <c r="F26" s="108">
        <v>6</v>
      </c>
      <c r="G26" s="108">
        <v>5.98</v>
      </c>
      <c r="H26" s="109" t="str">
        <f t="shared" si="1"/>
        <v xml:space="preserve"> </v>
      </c>
      <c r="I26" s="109"/>
      <c r="J26" s="109">
        <f>E26*F26*G26</f>
        <v>143.52000000000001</v>
      </c>
      <c r="K26" s="109"/>
      <c r="L26" s="126"/>
      <c r="M26" s="126"/>
    </row>
    <row r="27" spans="1:13" s="25" customFormat="1" ht="18.75" customHeight="1" x14ac:dyDescent="0.15">
      <c r="A27" s="125"/>
      <c r="B27" s="163" t="s">
        <v>35</v>
      </c>
      <c r="C27" s="169"/>
      <c r="D27" s="107">
        <v>0.375</v>
      </c>
      <c r="E27" s="111">
        <v>4</v>
      </c>
      <c r="F27" s="111">
        <v>28</v>
      </c>
      <c r="G27" s="112">
        <v>1.24</v>
      </c>
      <c r="H27" s="112" t="str">
        <f t="shared" si="1"/>
        <v xml:space="preserve"> </v>
      </c>
      <c r="I27" s="109">
        <f>E27*F27*G27</f>
        <v>138.88</v>
      </c>
      <c r="J27" s="109"/>
      <c r="K27" s="109"/>
      <c r="L27" s="126"/>
      <c r="M27" s="126"/>
    </row>
    <row r="28" spans="1:13" s="25" customFormat="1" ht="18.75" customHeight="1" x14ac:dyDescent="0.15">
      <c r="A28" s="125"/>
      <c r="B28" s="163" t="s">
        <v>48</v>
      </c>
      <c r="C28" s="169"/>
      <c r="D28" s="107">
        <v>0.625</v>
      </c>
      <c r="E28" s="108">
        <v>4</v>
      </c>
      <c r="F28" s="108">
        <v>2</v>
      </c>
      <c r="G28" s="108">
        <v>5.98</v>
      </c>
      <c r="H28" s="109" t="str">
        <f t="shared" si="1"/>
        <v xml:space="preserve"> </v>
      </c>
      <c r="I28" s="109"/>
      <c r="J28" s="109"/>
      <c r="K28" s="109">
        <f>G28*F28*E28</f>
        <v>47.84</v>
      </c>
      <c r="L28" s="126"/>
      <c r="M28" s="126"/>
    </row>
    <row r="29" spans="1:13" s="25" customFormat="1" ht="18.75" customHeight="1" x14ac:dyDescent="0.15">
      <c r="A29" s="125"/>
      <c r="B29" s="163"/>
      <c r="C29" s="169"/>
      <c r="D29" s="107">
        <v>0.5</v>
      </c>
      <c r="E29" s="108">
        <v>4</v>
      </c>
      <c r="F29" s="108">
        <v>4</v>
      </c>
      <c r="G29" s="108">
        <v>5.98</v>
      </c>
      <c r="H29" s="109" t="str">
        <f t="shared" si="1"/>
        <v xml:space="preserve"> </v>
      </c>
      <c r="I29" s="109"/>
      <c r="J29" s="109">
        <f>E29*F29*G29</f>
        <v>95.68</v>
      </c>
      <c r="K29" s="109"/>
      <c r="L29" s="126"/>
      <c r="M29" s="126"/>
    </row>
    <row r="30" spans="1:13" s="25" customFormat="1" ht="18.75" customHeight="1" x14ac:dyDescent="0.15">
      <c r="A30" s="125"/>
      <c r="B30" s="163" t="s">
        <v>35</v>
      </c>
      <c r="C30" s="169"/>
      <c r="D30" s="107">
        <v>0.375</v>
      </c>
      <c r="E30" s="111">
        <v>4</v>
      </c>
      <c r="F30" s="111">
        <v>28</v>
      </c>
      <c r="G30" s="112">
        <v>1.24</v>
      </c>
      <c r="H30" s="112" t="str">
        <f t="shared" si="1"/>
        <v xml:space="preserve"> </v>
      </c>
      <c r="I30" s="109">
        <f>E30*F30*G30</f>
        <v>138.88</v>
      </c>
      <c r="J30" s="109"/>
      <c r="K30" s="109"/>
      <c r="L30" s="126"/>
      <c r="M30" s="126"/>
    </row>
    <row r="31" spans="1:13" s="25" customFormat="1" ht="21" customHeight="1" x14ac:dyDescent="0.15">
      <c r="A31" s="113"/>
      <c r="B31" s="163" t="s">
        <v>29</v>
      </c>
      <c r="C31" s="164"/>
      <c r="D31" s="164"/>
      <c r="E31" s="164"/>
      <c r="F31" s="164"/>
      <c r="G31" s="169"/>
      <c r="H31" s="112">
        <f>SUM(H27:H30)</f>
        <v>0</v>
      </c>
      <c r="I31" s="112">
        <f>SUM(I25:I30)</f>
        <v>277.76</v>
      </c>
      <c r="J31" s="112">
        <f>SUM(J25:J30)</f>
        <v>239.20000000000002</v>
      </c>
      <c r="K31" s="112">
        <f>SUM(K25:K30)</f>
        <v>47.84</v>
      </c>
      <c r="L31" s="112">
        <f>SUM(L27:L30)</f>
        <v>0</v>
      </c>
      <c r="M31" s="112">
        <f>SUM(M27:M30)</f>
        <v>0</v>
      </c>
    </row>
    <row r="32" spans="1:13" s="25" customFormat="1" ht="21" customHeight="1" x14ac:dyDescent="0.15">
      <c r="A32" s="113"/>
      <c r="B32" s="163" t="s">
        <v>30</v>
      </c>
      <c r="C32" s="164"/>
      <c r="D32" s="164"/>
      <c r="E32" s="164"/>
      <c r="F32" s="164"/>
      <c r="G32" s="169"/>
      <c r="H32" s="114">
        <v>0.25</v>
      </c>
      <c r="I32" s="114">
        <v>0.56000000000000005</v>
      </c>
      <c r="J32" s="114">
        <v>0.99399999999999999</v>
      </c>
      <c r="K32" s="115">
        <v>1.552</v>
      </c>
      <c r="L32" s="115">
        <v>2.2349999999999999</v>
      </c>
      <c r="M32" s="115">
        <v>3.9729999999999999</v>
      </c>
    </row>
    <row r="33" spans="1:13" s="25" customFormat="1" ht="21" customHeight="1" thickBot="1" x14ac:dyDescent="0.2">
      <c r="A33" s="113"/>
      <c r="B33" s="163" t="s">
        <v>31</v>
      </c>
      <c r="C33" s="164"/>
      <c r="D33" s="164"/>
      <c r="E33" s="165"/>
      <c r="F33" s="165"/>
      <c r="G33" s="166"/>
      <c r="H33" s="127">
        <f>H31*H32</f>
        <v>0</v>
      </c>
      <c r="I33" s="127">
        <f>I31*I32</f>
        <v>155.54560000000001</v>
      </c>
      <c r="J33" s="112">
        <f>J32*J31</f>
        <v>237.76480000000001</v>
      </c>
      <c r="K33" s="112">
        <f>K32*K31</f>
        <v>74.247680000000003</v>
      </c>
      <c r="L33" s="112">
        <f>L32*L31</f>
        <v>0</v>
      </c>
      <c r="M33" s="112">
        <f>M32*M31</f>
        <v>0</v>
      </c>
    </row>
    <row r="34" spans="1:13" s="25" customFormat="1" ht="26.25" customHeight="1" thickBot="1" x14ac:dyDescent="0.2">
      <c r="A34" s="16"/>
      <c r="B34" s="128"/>
      <c r="C34" s="129"/>
      <c r="D34" s="130"/>
      <c r="E34" s="167" t="s">
        <v>32</v>
      </c>
      <c r="F34" s="168"/>
      <c r="G34" s="168"/>
      <c r="H34" s="99">
        <f>+H33+I33+J33+K33+L33+M33</f>
        <v>467.55808000000002</v>
      </c>
      <c r="I34" s="117" t="s">
        <v>33</v>
      </c>
      <c r="J34" s="130"/>
      <c r="K34" s="131" t="str">
        <f>IF(D34=5/8,E34*F34*G34," ")</f>
        <v xml:space="preserve"> </v>
      </c>
      <c r="L34" s="131" t="str">
        <f>IF(D34=3/4,E34*F34*G34," ")</f>
        <v xml:space="preserve"> </v>
      </c>
      <c r="M34" s="131" t="str">
        <f>IF(D34=1,E34*F34*G34," ")</f>
        <v xml:space="preserve"> </v>
      </c>
    </row>
    <row r="35" spans="1:13" s="25" customFormat="1" ht="25.5" customHeight="1" thickBot="1" x14ac:dyDescent="0.2">
      <c r="A35" s="16"/>
      <c r="B35" s="5"/>
      <c r="C35" s="17"/>
      <c r="D35" s="18"/>
      <c r="E35" s="19"/>
      <c r="F35" s="19"/>
      <c r="G35" s="19"/>
      <c r="H35" s="132"/>
      <c r="I35" s="6"/>
      <c r="J35" s="18"/>
      <c r="K35" s="21"/>
      <c r="L35" s="21"/>
      <c r="M35" s="21"/>
    </row>
    <row r="36" spans="1:13" s="98" customFormat="1" ht="27.75" customHeight="1" thickBot="1" x14ac:dyDescent="0.2">
      <c r="A36" s="118" t="s">
        <v>6</v>
      </c>
      <c r="B36" s="161" t="s">
        <v>2</v>
      </c>
      <c r="C36" s="162"/>
      <c r="D36" s="119" t="s">
        <v>21</v>
      </c>
      <c r="E36" s="119" t="s">
        <v>17</v>
      </c>
      <c r="F36" s="119" t="s">
        <v>22</v>
      </c>
      <c r="G36" s="119" t="s">
        <v>264</v>
      </c>
      <c r="H36" s="119" t="s">
        <v>23</v>
      </c>
      <c r="I36" s="119" t="s">
        <v>24</v>
      </c>
      <c r="J36" s="119" t="s">
        <v>25</v>
      </c>
      <c r="K36" s="119" t="s">
        <v>26</v>
      </c>
      <c r="L36" s="119" t="s">
        <v>27</v>
      </c>
      <c r="M36" s="120" t="s">
        <v>28</v>
      </c>
    </row>
    <row r="37" spans="1:13" s="25" customFormat="1" ht="4.5" customHeight="1" x14ac:dyDescent="0.15">
      <c r="A37" s="121"/>
      <c r="B37" s="121"/>
      <c r="C37" s="122"/>
      <c r="D37" s="123"/>
      <c r="E37" s="123"/>
      <c r="F37" s="123"/>
      <c r="G37" s="123"/>
      <c r="H37" s="123"/>
      <c r="I37" s="123"/>
      <c r="J37" s="123"/>
      <c r="K37" s="123"/>
      <c r="L37" s="123"/>
      <c r="M37" s="123"/>
    </row>
    <row r="38" spans="1:13" s="25" customFormat="1" ht="17.25" customHeight="1" x14ac:dyDescent="0.15">
      <c r="A38" s="100" t="s">
        <v>155</v>
      </c>
      <c r="B38" s="101" t="s">
        <v>11</v>
      </c>
      <c r="C38" s="124"/>
      <c r="D38" s="103"/>
      <c r="E38" s="104"/>
      <c r="F38" s="104"/>
      <c r="G38" s="104"/>
      <c r="H38" s="105" t="str">
        <f>IF(D38=1/4,E38*F38*G38," ")</f>
        <v xml:space="preserve"> </v>
      </c>
      <c r="I38" s="105" t="str">
        <f>IF(D38=3/8,E38*F38*G38," ")</f>
        <v xml:space="preserve"> </v>
      </c>
      <c r="J38" s="105" t="str">
        <f>IF(D38=1/2,D38*E38*F38," ")</f>
        <v xml:space="preserve"> </v>
      </c>
      <c r="K38" s="105" t="str">
        <f>IF(D38=5/8,E38*F38*G38," ")</f>
        <v xml:space="preserve"> </v>
      </c>
      <c r="L38" s="105" t="str">
        <f>IF(D38=3/4,E38*F38*G38," ")</f>
        <v xml:space="preserve"> </v>
      </c>
      <c r="M38" s="105" t="str">
        <f>IF(D38=1,E38*F38*G38," ")</f>
        <v xml:space="preserve"> </v>
      </c>
    </row>
    <row r="39" spans="1:13" s="25" customFormat="1" ht="17.25" customHeight="1" x14ac:dyDescent="0.15">
      <c r="A39" s="125"/>
      <c r="B39" s="101" t="s">
        <v>152</v>
      </c>
      <c r="C39" s="124"/>
      <c r="D39" s="133"/>
      <c r="E39" s="134"/>
      <c r="F39" s="134"/>
      <c r="G39" s="134"/>
      <c r="H39" s="126"/>
      <c r="I39" s="126"/>
      <c r="J39" s="126"/>
      <c r="K39" s="126"/>
      <c r="L39" s="126"/>
      <c r="M39" s="126"/>
    </row>
    <row r="40" spans="1:13" s="25" customFormat="1" ht="17.25" customHeight="1" x14ac:dyDescent="0.15">
      <c r="A40" s="125"/>
      <c r="B40" s="170" t="s">
        <v>270</v>
      </c>
      <c r="C40" s="171"/>
      <c r="D40" s="107">
        <v>0.625</v>
      </c>
      <c r="E40" s="108">
        <v>4</v>
      </c>
      <c r="F40" s="108">
        <v>2</v>
      </c>
      <c r="G40" s="109">
        <v>6.9</v>
      </c>
      <c r="H40" s="109" t="str">
        <f>IF(D40=1/4,E40*F40*G40," ")</f>
        <v xml:space="preserve"> </v>
      </c>
      <c r="I40" s="109" t="str">
        <f>IF(D40=3/8,E40*F40*G40," ")</f>
        <v xml:space="preserve"> </v>
      </c>
      <c r="J40" s="109"/>
      <c r="K40" s="109">
        <f>E40*F40*G40</f>
        <v>55.2</v>
      </c>
      <c r="L40" s="126"/>
      <c r="M40" s="126"/>
    </row>
    <row r="41" spans="1:13" s="25" customFormat="1" ht="17.25" customHeight="1" x14ac:dyDescent="0.15">
      <c r="A41" s="125"/>
      <c r="B41" s="135"/>
      <c r="C41" s="136"/>
      <c r="D41" s="107">
        <v>0.625</v>
      </c>
      <c r="E41" s="108">
        <v>4</v>
      </c>
      <c r="F41" s="108">
        <v>1</v>
      </c>
      <c r="G41" s="109">
        <v>4.22</v>
      </c>
      <c r="H41" s="109"/>
      <c r="I41" s="109"/>
      <c r="J41" s="109"/>
      <c r="K41" s="109">
        <f>E41*F41*G41</f>
        <v>16.88</v>
      </c>
      <c r="L41" s="126"/>
      <c r="M41" s="126"/>
    </row>
    <row r="42" spans="1:13" s="25" customFormat="1" ht="17.25" customHeight="1" x14ac:dyDescent="0.15">
      <c r="A42" s="125"/>
      <c r="B42" s="135"/>
      <c r="C42" s="136"/>
      <c r="D42" s="107">
        <v>0.625</v>
      </c>
      <c r="E42" s="108">
        <v>4</v>
      </c>
      <c r="F42" s="108">
        <v>2</v>
      </c>
      <c r="G42" s="109">
        <v>8.16</v>
      </c>
      <c r="H42" s="109"/>
      <c r="I42" s="109"/>
      <c r="J42" s="109"/>
      <c r="K42" s="109">
        <f>E42*F42*G42</f>
        <v>65.28</v>
      </c>
      <c r="L42" s="126"/>
      <c r="M42" s="126"/>
    </row>
    <row r="43" spans="1:13" s="25" customFormat="1" ht="17.25" customHeight="1" x14ac:dyDescent="0.15">
      <c r="A43" s="125"/>
      <c r="B43" s="135"/>
      <c r="C43" s="136"/>
      <c r="D43" s="107">
        <v>0.625</v>
      </c>
      <c r="E43" s="108">
        <v>4</v>
      </c>
      <c r="F43" s="108">
        <v>1</v>
      </c>
      <c r="G43" s="109">
        <v>3.38</v>
      </c>
      <c r="H43" s="109"/>
      <c r="I43" s="109"/>
      <c r="J43" s="109"/>
      <c r="K43" s="109">
        <f>E43*F43*G43</f>
        <v>13.52</v>
      </c>
      <c r="L43" s="126"/>
      <c r="M43" s="126"/>
    </row>
    <row r="44" spans="1:13" s="25" customFormat="1" ht="17.25" customHeight="1" x14ac:dyDescent="0.15">
      <c r="A44" s="125"/>
      <c r="B44" s="170" t="s">
        <v>35</v>
      </c>
      <c r="C44" s="171"/>
      <c r="D44" s="137">
        <v>0.375</v>
      </c>
      <c r="E44" s="111">
        <v>4</v>
      </c>
      <c r="F44" s="111">
        <v>33</v>
      </c>
      <c r="G44" s="112">
        <v>1.24</v>
      </c>
      <c r="H44" s="112" t="str">
        <f>IF(D44=1/4,E44*F44*G44," ")</f>
        <v xml:space="preserve"> </v>
      </c>
      <c r="I44" s="109">
        <f>E44*F44*G44</f>
        <v>163.68</v>
      </c>
      <c r="J44" s="112"/>
      <c r="K44" s="109"/>
      <c r="L44" s="126"/>
      <c r="M44" s="126"/>
    </row>
    <row r="45" spans="1:13" s="25" customFormat="1" ht="17.25" customHeight="1" x14ac:dyDescent="0.15">
      <c r="A45" s="125"/>
      <c r="B45" s="135"/>
      <c r="C45" s="136"/>
      <c r="D45" s="137">
        <v>0.375</v>
      </c>
      <c r="E45" s="108">
        <v>4</v>
      </c>
      <c r="F45" s="108">
        <v>8</v>
      </c>
      <c r="G45" s="109">
        <v>0.85</v>
      </c>
      <c r="H45" s="109"/>
      <c r="I45" s="109">
        <f>E45*F45*G45</f>
        <v>27.2</v>
      </c>
      <c r="J45" s="109"/>
      <c r="K45" s="109"/>
      <c r="L45" s="126"/>
      <c r="M45" s="126"/>
    </row>
    <row r="46" spans="1:13" s="25" customFormat="1" ht="23.25" customHeight="1" x14ac:dyDescent="0.15">
      <c r="A46" s="113"/>
      <c r="B46" s="163" t="s">
        <v>29</v>
      </c>
      <c r="C46" s="164"/>
      <c r="D46" s="164"/>
      <c r="E46" s="164"/>
      <c r="F46" s="164"/>
      <c r="G46" s="169"/>
      <c r="H46" s="112">
        <f t="shared" ref="H46:M46" si="2">SUM(H40:H45)</f>
        <v>0</v>
      </c>
      <c r="I46" s="112">
        <f t="shared" si="2"/>
        <v>190.88</v>
      </c>
      <c r="J46" s="112">
        <f t="shared" si="2"/>
        <v>0</v>
      </c>
      <c r="K46" s="112">
        <f t="shared" si="2"/>
        <v>150.88000000000002</v>
      </c>
      <c r="L46" s="112">
        <f t="shared" si="2"/>
        <v>0</v>
      </c>
      <c r="M46" s="112">
        <f t="shared" si="2"/>
        <v>0</v>
      </c>
    </row>
    <row r="47" spans="1:13" s="25" customFormat="1" ht="19.5" customHeight="1" x14ac:dyDescent="0.15">
      <c r="A47" s="113"/>
      <c r="B47" s="163" t="s">
        <v>30</v>
      </c>
      <c r="C47" s="164"/>
      <c r="D47" s="164"/>
      <c r="E47" s="164"/>
      <c r="F47" s="164"/>
      <c r="G47" s="169"/>
      <c r="H47" s="114">
        <v>0.25</v>
      </c>
      <c r="I47" s="114">
        <v>0.56000000000000005</v>
      </c>
      <c r="J47" s="114">
        <v>0.99399999999999999</v>
      </c>
      <c r="K47" s="115">
        <v>1.552</v>
      </c>
      <c r="L47" s="115">
        <v>2.2349999999999999</v>
      </c>
      <c r="M47" s="115">
        <v>3.9729999999999999</v>
      </c>
    </row>
    <row r="48" spans="1:13" s="25" customFormat="1" ht="20.25" customHeight="1" thickBot="1" x14ac:dyDescent="0.2">
      <c r="A48" s="113"/>
      <c r="B48" s="163" t="s">
        <v>31</v>
      </c>
      <c r="C48" s="164"/>
      <c r="D48" s="164"/>
      <c r="E48" s="165"/>
      <c r="F48" s="165"/>
      <c r="G48" s="166"/>
      <c r="H48" s="127">
        <f>H47*H46</f>
        <v>0</v>
      </c>
      <c r="I48" s="127">
        <f>I47*I46</f>
        <v>106.89280000000001</v>
      </c>
      <c r="J48" s="112">
        <f>J47*J46</f>
        <v>0</v>
      </c>
      <c r="K48" s="112">
        <f>K47*K46</f>
        <v>234.16576000000003</v>
      </c>
      <c r="L48" s="112">
        <f>+L46*L47</f>
        <v>0</v>
      </c>
      <c r="M48" s="112">
        <f>+M46*M47</f>
        <v>0</v>
      </c>
    </row>
    <row r="49" spans="1:13" s="25" customFormat="1" ht="32.25" customHeight="1" thickBot="1" x14ac:dyDescent="0.2">
      <c r="A49" s="16"/>
      <c r="B49" s="128"/>
      <c r="C49" s="129"/>
      <c r="D49" s="130"/>
      <c r="E49" s="167" t="s">
        <v>32</v>
      </c>
      <c r="F49" s="168"/>
      <c r="G49" s="168"/>
      <c r="H49" s="99">
        <f>+H48+I48+J48+K48+L48+M48</f>
        <v>341.05856000000006</v>
      </c>
      <c r="I49" s="117" t="s">
        <v>33</v>
      </c>
      <c r="J49" s="130"/>
      <c r="K49" s="131" t="str">
        <f>IF(D49=5/8,E49*F49*G49," ")</f>
        <v xml:space="preserve"> </v>
      </c>
      <c r="L49" s="131" t="str">
        <f>IF(D49=3/4,E49*F49*G49," ")</f>
        <v xml:space="preserve"> </v>
      </c>
      <c r="M49" s="131" t="str">
        <f>IF(D49=1,E49*F49*G49," ")</f>
        <v xml:space="preserve"> </v>
      </c>
    </row>
    <row r="50" spans="1:13" s="25" customFormat="1" ht="27.75" customHeight="1" thickBot="1" x14ac:dyDescent="0.2">
      <c r="A50" s="16"/>
      <c r="B50" s="5"/>
      <c r="C50" s="17"/>
      <c r="D50" s="18"/>
      <c r="E50" s="19"/>
      <c r="F50" s="19"/>
      <c r="G50" s="19"/>
      <c r="H50" s="132"/>
      <c r="I50" s="6"/>
      <c r="J50" s="18"/>
      <c r="K50" s="21"/>
      <c r="L50" s="21"/>
      <c r="M50" s="21"/>
    </row>
    <row r="51" spans="1:13" s="98" customFormat="1" ht="27.75" customHeight="1" thickBot="1" x14ac:dyDescent="0.2">
      <c r="A51" s="118" t="s">
        <v>6</v>
      </c>
      <c r="B51" s="161" t="s">
        <v>2</v>
      </c>
      <c r="C51" s="162"/>
      <c r="D51" s="119" t="s">
        <v>21</v>
      </c>
      <c r="E51" s="119" t="s">
        <v>17</v>
      </c>
      <c r="F51" s="119" t="s">
        <v>22</v>
      </c>
      <c r="G51" s="119" t="s">
        <v>264</v>
      </c>
      <c r="H51" s="119" t="s">
        <v>23</v>
      </c>
      <c r="I51" s="119" t="s">
        <v>24</v>
      </c>
      <c r="J51" s="119" t="s">
        <v>25</v>
      </c>
      <c r="K51" s="119" t="s">
        <v>26</v>
      </c>
      <c r="L51" s="119" t="s">
        <v>27</v>
      </c>
      <c r="M51" s="120" t="s">
        <v>28</v>
      </c>
    </row>
    <row r="52" spans="1:13" s="25" customFormat="1" ht="4.5" customHeight="1" x14ac:dyDescent="0.15">
      <c r="A52" s="121"/>
      <c r="B52" s="121"/>
      <c r="C52" s="122"/>
      <c r="D52" s="123"/>
      <c r="E52" s="123"/>
      <c r="F52" s="123"/>
      <c r="G52" s="123"/>
      <c r="H52" s="123"/>
      <c r="I52" s="123"/>
      <c r="J52" s="123"/>
      <c r="K52" s="123"/>
      <c r="L52" s="123"/>
      <c r="M52" s="123"/>
    </row>
    <row r="53" spans="1:13" s="25" customFormat="1" ht="17.25" customHeight="1" x14ac:dyDescent="0.15">
      <c r="A53" s="100" t="s">
        <v>155</v>
      </c>
      <c r="B53" s="101" t="s">
        <v>11</v>
      </c>
      <c r="C53" s="124"/>
      <c r="D53" s="103"/>
      <c r="E53" s="104"/>
      <c r="F53" s="104"/>
      <c r="G53" s="104"/>
      <c r="H53" s="105" t="str">
        <f>IF(D53=1/4,E53*F53*G53," ")</f>
        <v xml:space="preserve"> </v>
      </c>
      <c r="I53" s="105" t="str">
        <f>IF(D53=3/8,E53*F53*G53," ")</f>
        <v xml:space="preserve"> </v>
      </c>
      <c r="J53" s="105" t="str">
        <f>IF(D53=1/2,D53*E53*F53," ")</f>
        <v xml:space="preserve"> </v>
      </c>
      <c r="K53" s="105" t="str">
        <f>IF(D53=5/8,E53*F53*G53," ")</f>
        <v xml:space="preserve"> </v>
      </c>
      <c r="L53" s="105" t="str">
        <f>IF(D53=3/4,E53*F53*G53," ")</f>
        <v xml:space="preserve"> </v>
      </c>
      <c r="M53" s="105" t="str">
        <f>IF(D53=1,E53*F53*G53," ")</f>
        <v xml:space="preserve"> </v>
      </c>
    </row>
    <row r="54" spans="1:13" s="25" customFormat="1" ht="17.25" customHeight="1" x14ac:dyDescent="0.15">
      <c r="A54" s="125"/>
      <c r="B54" s="101" t="s">
        <v>153</v>
      </c>
      <c r="C54" s="124"/>
      <c r="D54" s="133"/>
      <c r="E54" s="134"/>
      <c r="F54" s="134"/>
      <c r="G54" s="134"/>
      <c r="H54" s="126"/>
      <c r="I54" s="126"/>
      <c r="J54" s="126"/>
      <c r="K54" s="126"/>
      <c r="L54" s="126"/>
      <c r="M54" s="126"/>
    </row>
    <row r="55" spans="1:13" s="25" customFormat="1" ht="17.25" customHeight="1" x14ac:dyDescent="0.15">
      <c r="A55" s="125"/>
      <c r="B55" s="170" t="s">
        <v>271</v>
      </c>
      <c r="C55" s="171"/>
      <c r="D55" s="107">
        <v>0.5</v>
      </c>
      <c r="E55" s="108">
        <v>1</v>
      </c>
      <c r="F55" s="108">
        <v>3</v>
      </c>
      <c r="G55" s="109">
        <v>12.38</v>
      </c>
      <c r="H55" s="109" t="str">
        <f>IF(D55=1/4,E55*F55*G55," ")</f>
        <v xml:space="preserve"> </v>
      </c>
      <c r="I55" s="109" t="str">
        <f>IF(D55=3/8,E55*F55*G55," ")</f>
        <v xml:space="preserve"> </v>
      </c>
      <c r="J55" s="109">
        <f t="shared" ref="J55:J62" si="3">E55*F55*G55</f>
        <v>37.14</v>
      </c>
      <c r="K55" s="109"/>
      <c r="L55" s="126"/>
      <c r="M55" s="126"/>
    </row>
    <row r="56" spans="1:13" s="25" customFormat="1" ht="17.25" customHeight="1" x14ac:dyDescent="0.15">
      <c r="A56" s="125"/>
      <c r="B56" s="135"/>
      <c r="C56" s="136"/>
      <c r="D56" s="107">
        <v>0.5</v>
      </c>
      <c r="E56" s="108">
        <v>1</v>
      </c>
      <c r="F56" s="108">
        <v>1</v>
      </c>
      <c r="G56" s="109">
        <v>7.28</v>
      </c>
      <c r="H56" s="109"/>
      <c r="I56" s="109"/>
      <c r="J56" s="109">
        <f t="shared" si="3"/>
        <v>7.28</v>
      </c>
      <c r="K56" s="109"/>
      <c r="L56" s="126"/>
      <c r="M56" s="126"/>
    </row>
    <row r="57" spans="1:13" s="25" customFormat="1" ht="17.25" customHeight="1" x14ac:dyDescent="0.15">
      <c r="A57" s="125"/>
      <c r="B57" s="135"/>
      <c r="C57" s="136"/>
      <c r="D57" s="107">
        <v>0.5</v>
      </c>
      <c r="E57" s="108">
        <v>1</v>
      </c>
      <c r="F57" s="108">
        <v>1</v>
      </c>
      <c r="G57" s="109">
        <v>7.81</v>
      </c>
      <c r="H57" s="109"/>
      <c r="I57" s="109"/>
      <c r="J57" s="109">
        <f t="shared" si="3"/>
        <v>7.81</v>
      </c>
      <c r="K57" s="109"/>
      <c r="L57" s="126"/>
      <c r="M57" s="126"/>
    </row>
    <row r="58" spans="1:13" s="25" customFormat="1" ht="17.25" customHeight="1" x14ac:dyDescent="0.15">
      <c r="A58" s="125"/>
      <c r="B58" s="135"/>
      <c r="C58" s="136"/>
      <c r="D58" s="107">
        <v>0.5</v>
      </c>
      <c r="E58" s="108">
        <v>1</v>
      </c>
      <c r="F58" s="108">
        <v>3</v>
      </c>
      <c r="G58" s="109">
        <v>12.38</v>
      </c>
      <c r="H58" s="109"/>
      <c r="I58" s="109"/>
      <c r="J58" s="109">
        <f t="shared" si="3"/>
        <v>37.14</v>
      </c>
      <c r="K58" s="109"/>
      <c r="L58" s="126"/>
      <c r="M58" s="126"/>
    </row>
    <row r="59" spans="1:13" s="25" customFormat="1" ht="17.25" customHeight="1" x14ac:dyDescent="0.15">
      <c r="A59" s="125"/>
      <c r="B59" s="170" t="s">
        <v>272</v>
      </c>
      <c r="C59" s="171"/>
      <c r="D59" s="107">
        <v>0.5</v>
      </c>
      <c r="E59" s="108">
        <v>1</v>
      </c>
      <c r="F59" s="108">
        <v>3</v>
      </c>
      <c r="G59" s="109">
        <v>11.78</v>
      </c>
      <c r="H59" s="109" t="str">
        <f>IF(D59=1/4,E59*F59*G59," ")</f>
        <v xml:space="preserve"> </v>
      </c>
      <c r="I59" s="109" t="str">
        <f>IF(D59=3/8,E59*F59*G59," ")</f>
        <v xml:space="preserve"> </v>
      </c>
      <c r="J59" s="109">
        <f t="shared" si="3"/>
        <v>35.339999999999996</v>
      </c>
      <c r="K59" s="109"/>
      <c r="L59" s="126"/>
      <c r="M59" s="126"/>
    </row>
    <row r="60" spans="1:13" s="25" customFormat="1" ht="17.25" customHeight="1" x14ac:dyDescent="0.15">
      <c r="A60" s="125"/>
      <c r="B60" s="135"/>
      <c r="C60" s="136"/>
      <c r="D60" s="107">
        <v>0.5</v>
      </c>
      <c r="E60" s="108">
        <v>1</v>
      </c>
      <c r="F60" s="108">
        <v>1</v>
      </c>
      <c r="G60" s="109">
        <v>6.68</v>
      </c>
      <c r="H60" s="109"/>
      <c r="I60" s="109"/>
      <c r="J60" s="109">
        <f t="shared" si="3"/>
        <v>6.68</v>
      </c>
      <c r="K60" s="109"/>
      <c r="L60" s="126"/>
      <c r="M60" s="126"/>
    </row>
    <row r="61" spans="1:13" s="25" customFormat="1" ht="17.25" customHeight="1" x14ac:dyDescent="0.15">
      <c r="A61" s="125"/>
      <c r="B61" s="135"/>
      <c r="C61" s="136"/>
      <c r="D61" s="107">
        <v>0.5</v>
      </c>
      <c r="E61" s="108">
        <v>1</v>
      </c>
      <c r="F61" s="108">
        <v>1</v>
      </c>
      <c r="G61" s="109">
        <v>7.81</v>
      </c>
      <c r="H61" s="109"/>
      <c r="I61" s="109"/>
      <c r="J61" s="109">
        <f t="shared" si="3"/>
        <v>7.81</v>
      </c>
      <c r="K61" s="109"/>
      <c r="L61" s="126"/>
      <c r="M61" s="126"/>
    </row>
    <row r="62" spans="1:13" s="25" customFormat="1" ht="17.25" customHeight="1" x14ac:dyDescent="0.15">
      <c r="A62" s="125"/>
      <c r="B62" s="135"/>
      <c r="C62" s="136"/>
      <c r="D62" s="107">
        <v>0.5</v>
      </c>
      <c r="E62" s="108">
        <v>1</v>
      </c>
      <c r="F62" s="108">
        <v>3</v>
      </c>
      <c r="G62" s="109">
        <v>11.78</v>
      </c>
      <c r="H62" s="109"/>
      <c r="I62" s="109"/>
      <c r="J62" s="109">
        <f t="shared" si="3"/>
        <v>35.339999999999996</v>
      </c>
      <c r="K62" s="109"/>
      <c r="L62" s="126"/>
      <c r="M62" s="126"/>
    </row>
    <row r="63" spans="1:13" s="25" customFormat="1" ht="17.25" customHeight="1" x14ac:dyDescent="0.15">
      <c r="A63" s="125"/>
      <c r="B63" s="170" t="s">
        <v>273</v>
      </c>
      <c r="C63" s="171"/>
      <c r="D63" s="137">
        <v>0.375</v>
      </c>
      <c r="E63" s="111">
        <v>1</v>
      </c>
      <c r="F63" s="111">
        <v>89</v>
      </c>
      <c r="G63" s="112">
        <v>0.92</v>
      </c>
      <c r="H63" s="112" t="str">
        <f>IF(D63=1/4,E63*F63*G63," ")</f>
        <v xml:space="preserve"> </v>
      </c>
      <c r="I63" s="109">
        <f>E63*F63*G63</f>
        <v>81.88000000000001</v>
      </c>
      <c r="J63" s="112"/>
      <c r="K63" s="109"/>
      <c r="L63" s="126"/>
      <c r="M63" s="126"/>
    </row>
    <row r="64" spans="1:13" s="25" customFormat="1" ht="17.25" customHeight="1" x14ac:dyDescent="0.15">
      <c r="A64" s="125"/>
      <c r="B64" s="170" t="s">
        <v>274</v>
      </c>
      <c r="C64" s="171"/>
      <c r="D64" s="137">
        <v>0.375</v>
      </c>
      <c r="E64" s="108">
        <v>1</v>
      </c>
      <c r="F64" s="108">
        <v>84</v>
      </c>
      <c r="G64" s="109">
        <v>0.92</v>
      </c>
      <c r="H64" s="109"/>
      <c r="I64" s="109">
        <f>E64*F64*G64</f>
        <v>77.28</v>
      </c>
      <c r="J64" s="109"/>
      <c r="K64" s="109"/>
      <c r="L64" s="126"/>
      <c r="M64" s="126"/>
    </row>
    <row r="65" spans="1:13" s="25" customFormat="1" ht="23.25" customHeight="1" x14ac:dyDescent="0.15">
      <c r="A65" s="113"/>
      <c r="B65" s="163" t="s">
        <v>29</v>
      </c>
      <c r="C65" s="164"/>
      <c r="D65" s="164"/>
      <c r="E65" s="164"/>
      <c r="F65" s="164"/>
      <c r="G65" s="169"/>
      <c r="H65" s="112">
        <f t="shared" ref="H65:M65" si="4">SUM(H55:H64)</f>
        <v>0</v>
      </c>
      <c r="I65" s="112">
        <f t="shared" si="4"/>
        <v>159.16000000000003</v>
      </c>
      <c r="J65" s="112">
        <f t="shared" si="4"/>
        <v>174.54000000000002</v>
      </c>
      <c r="K65" s="112">
        <f t="shared" si="4"/>
        <v>0</v>
      </c>
      <c r="L65" s="112">
        <f t="shared" si="4"/>
        <v>0</v>
      </c>
      <c r="M65" s="112">
        <f t="shared" si="4"/>
        <v>0</v>
      </c>
    </row>
    <row r="66" spans="1:13" s="25" customFormat="1" ht="19.5" customHeight="1" x14ac:dyDescent="0.15">
      <c r="A66" s="113"/>
      <c r="B66" s="163" t="s">
        <v>30</v>
      </c>
      <c r="C66" s="164"/>
      <c r="D66" s="164"/>
      <c r="E66" s="164"/>
      <c r="F66" s="164"/>
      <c r="G66" s="169"/>
      <c r="H66" s="114">
        <v>0.25</v>
      </c>
      <c r="I66" s="114">
        <v>0.56000000000000005</v>
      </c>
      <c r="J66" s="114">
        <v>0.99399999999999999</v>
      </c>
      <c r="K66" s="115">
        <v>1.552</v>
      </c>
      <c r="L66" s="115">
        <v>2.2349999999999999</v>
      </c>
      <c r="M66" s="115">
        <v>3.9729999999999999</v>
      </c>
    </row>
    <row r="67" spans="1:13" s="25" customFormat="1" ht="20.25" customHeight="1" thickBot="1" x14ac:dyDescent="0.2">
      <c r="A67" s="113"/>
      <c r="B67" s="163" t="s">
        <v>31</v>
      </c>
      <c r="C67" s="164"/>
      <c r="D67" s="164"/>
      <c r="E67" s="165"/>
      <c r="F67" s="165"/>
      <c r="G67" s="166"/>
      <c r="H67" s="127">
        <f>H66*H65</f>
        <v>0</v>
      </c>
      <c r="I67" s="127">
        <f>I66*I65</f>
        <v>89.129600000000025</v>
      </c>
      <c r="J67" s="112">
        <f>J66*J65</f>
        <v>173.49276000000003</v>
      </c>
      <c r="K67" s="112">
        <f>K66*K65</f>
        <v>0</v>
      </c>
      <c r="L67" s="112">
        <f>+L65*L66</f>
        <v>0</v>
      </c>
      <c r="M67" s="112">
        <f>+M65*M66</f>
        <v>0</v>
      </c>
    </row>
    <row r="68" spans="1:13" s="25" customFormat="1" ht="32.25" customHeight="1" thickBot="1" x14ac:dyDescent="0.2">
      <c r="A68" s="16"/>
      <c r="B68" s="128"/>
      <c r="C68" s="129"/>
      <c r="D68" s="130"/>
      <c r="E68" s="167" t="s">
        <v>32</v>
      </c>
      <c r="F68" s="168"/>
      <c r="G68" s="168"/>
      <c r="H68" s="99">
        <f>+H67+I67+J67+K67+L67+M67</f>
        <v>262.62236000000007</v>
      </c>
      <c r="I68" s="117" t="s">
        <v>33</v>
      </c>
      <c r="J68" s="130"/>
      <c r="K68" s="131" t="str">
        <f>IF(D68=5/8,E68*F68*G68," ")</f>
        <v xml:space="preserve"> </v>
      </c>
      <c r="L68" s="131" t="str">
        <f>IF(D68=3/4,E68*F68*G68," ")</f>
        <v xml:space="preserve"> </v>
      </c>
      <c r="M68" s="131" t="str">
        <f>IF(D68=1,E68*F68*G68," ")</f>
        <v xml:space="preserve"> </v>
      </c>
    </row>
    <row r="69" spans="1:13" s="25" customFormat="1" ht="27" customHeight="1" thickBot="1" x14ac:dyDescent="0.2">
      <c r="A69" s="16"/>
      <c r="B69" s="128"/>
      <c r="C69" s="129"/>
      <c r="D69" s="130"/>
      <c r="E69" s="138"/>
      <c r="F69" s="138"/>
      <c r="G69" s="138"/>
      <c r="H69" s="99"/>
      <c r="I69" s="139"/>
      <c r="J69" s="130"/>
      <c r="K69" s="131"/>
      <c r="L69" s="131"/>
      <c r="M69" s="131"/>
    </row>
    <row r="70" spans="1:13" s="98" customFormat="1" ht="27.75" customHeight="1" thickBot="1" x14ac:dyDescent="0.2">
      <c r="A70" s="118" t="s">
        <v>6</v>
      </c>
      <c r="B70" s="161" t="s">
        <v>2</v>
      </c>
      <c r="C70" s="162"/>
      <c r="D70" s="119" t="s">
        <v>21</v>
      </c>
      <c r="E70" s="119" t="s">
        <v>17</v>
      </c>
      <c r="F70" s="119" t="s">
        <v>22</v>
      </c>
      <c r="G70" s="119" t="s">
        <v>264</v>
      </c>
      <c r="H70" s="119" t="s">
        <v>23</v>
      </c>
      <c r="I70" s="119" t="s">
        <v>24</v>
      </c>
      <c r="J70" s="119" t="s">
        <v>25</v>
      </c>
      <c r="K70" s="119" t="s">
        <v>26</v>
      </c>
      <c r="L70" s="119" t="s">
        <v>27</v>
      </c>
      <c r="M70" s="120" t="s">
        <v>28</v>
      </c>
    </row>
    <row r="71" spans="1:13" s="25" customFormat="1" ht="4.5" customHeight="1" x14ac:dyDescent="0.15">
      <c r="A71" s="121"/>
      <c r="B71" s="121"/>
      <c r="C71" s="122"/>
      <c r="D71" s="123"/>
      <c r="E71" s="123"/>
      <c r="F71" s="123"/>
      <c r="G71" s="123"/>
      <c r="H71" s="123"/>
      <c r="I71" s="123"/>
      <c r="J71" s="123"/>
      <c r="K71" s="123"/>
      <c r="L71" s="123"/>
      <c r="M71" s="123"/>
    </row>
    <row r="72" spans="1:13" s="25" customFormat="1" ht="22.5" customHeight="1" x14ac:dyDescent="0.15">
      <c r="A72" s="100" t="s">
        <v>164</v>
      </c>
      <c r="B72" s="101" t="s">
        <v>37</v>
      </c>
      <c r="C72" s="102"/>
      <c r="D72" s="103"/>
      <c r="E72" s="104"/>
      <c r="F72" s="104"/>
      <c r="G72" s="104"/>
      <c r="H72" s="105" t="str">
        <f>IF(D72=1/4,E72*F72*G72," ")</f>
        <v xml:space="preserve"> </v>
      </c>
      <c r="I72" s="105" t="str">
        <f>IF(D72=3/8,E72*F72*G72," ")</f>
        <v xml:space="preserve"> </v>
      </c>
      <c r="J72" s="105" t="str">
        <f>IF(D72=1/2,D72*E72*F72," ")</f>
        <v xml:space="preserve"> </v>
      </c>
      <c r="K72" s="105" t="str">
        <f>IF(D72=5/8,E72*F72*G72," ")</f>
        <v xml:space="preserve"> </v>
      </c>
      <c r="L72" s="105" t="str">
        <f>IF(D72=3/4,E72*F72*G72," ")</f>
        <v xml:space="preserve"> </v>
      </c>
      <c r="M72" s="105" t="str">
        <f>IF(D72=1,E72*F72*G72," ")</f>
        <v xml:space="preserve"> </v>
      </c>
    </row>
    <row r="73" spans="1:13" s="25" customFormat="1" ht="22.5" customHeight="1" x14ac:dyDescent="0.15">
      <c r="A73" s="110"/>
      <c r="B73" s="163">
        <v>1</v>
      </c>
      <c r="C73" s="169"/>
      <c r="D73" s="137">
        <v>0.5</v>
      </c>
      <c r="E73" s="111">
        <v>3</v>
      </c>
      <c r="F73" s="111">
        <v>1</v>
      </c>
      <c r="G73" s="112">
        <v>2.04</v>
      </c>
      <c r="H73" s="112"/>
      <c r="I73" s="112" t="str">
        <f>IF(D74=3/8,E73*F73*G73," ")</f>
        <v xml:space="preserve"> </v>
      </c>
      <c r="J73" s="112">
        <f t="shared" ref="J73:J80" si="5">G73*F73*E73</f>
        <v>6.12</v>
      </c>
      <c r="K73" s="109"/>
      <c r="L73" s="112" t="str">
        <f>IF(D74=3/4,E73*F73*G73," ")</f>
        <v xml:space="preserve"> </v>
      </c>
      <c r="M73" s="112" t="str">
        <f>IF(D74=1,E73*F73*G73," ")</f>
        <v xml:space="preserve"> </v>
      </c>
    </row>
    <row r="74" spans="1:13" s="25" customFormat="1" ht="22.5" customHeight="1" x14ac:dyDescent="0.15">
      <c r="A74" s="110"/>
      <c r="B74" s="163"/>
      <c r="C74" s="169"/>
      <c r="D74" s="137">
        <v>0.5</v>
      </c>
      <c r="E74" s="111">
        <v>3</v>
      </c>
      <c r="F74" s="111">
        <v>1</v>
      </c>
      <c r="G74" s="112">
        <v>4.21</v>
      </c>
      <c r="H74" s="112"/>
      <c r="I74" s="112"/>
      <c r="J74" s="112">
        <f t="shared" si="5"/>
        <v>12.629999999999999</v>
      </c>
      <c r="K74" s="109"/>
      <c r="L74" s="112"/>
      <c r="M74" s="112"/>
    </row>
    <row r="75" spans="1:13" s="25" customFormat="1" ht="22.5" customHeight="1" x14ac:dyDescent="0.15">
      <c r="A75" s="110"/>
      <c r="B75" s="163">
        <v>2</v>
      </c>
      <c r="C75" s="169"/>
      <c r="D75" s="137">
        <v>0.5</v>
      </c>
      <c r="E75" s="111">
        <v>3</v>
      </c>
      <c r="F75" s="111">
        <v>1</v>
      </c>
      <c r="G75" s="112">
        <v>2.66</v>
      </c>
      <c r="H75" s="112" t="str">
        <f>IF(D76=1/4,E75*F75*G75," ")</f>
        <v xml:space="preserve"> </v>
      </c>
      <c r="I75" s="112" t="str">
        <f>IF(D76=3/8,E75*F75*G75," ")</f>
        <v xml:space="preserve"> </v>
      </c>
      <c r="J75" s="112">
        <f t="shared" si="5"/>
        <v>7.98</v>
      </c>
      <c r="K75" s="109"/>
      <c r="L75" s="112" t="str">
        <f>IF(D76=3/4,E75*F75*G75," ")</f>
        <v xml:space="preserve"> </v>
      </c>
      <c r="M75" s="112" t="str">
        <f>IF(D76=1,E75*F75*G75," ")</f>
        <v xml:space="preserve"> </v>
      </c>
    </row>
    <row r="76" spans="1:13" s="25" customFormat="1" ht="22.5" customHeight="1" x14ac:dyDescent="0.15">
      <c r="A76" s="110"/>
      <c r="B76" s="163"/>
      <c r="C76" s="169"/>
      <c r="D76" s="137">
        <v>0.5</v>
      </c>
      <c r="E76" s="111">
        <v>3</v>
      </c>
      <c r="F76" s="111">
        <v>1</v>
      </c>
      <c r="G76" s="112">
        <v>4.8099999999999996</v>
      </c>
      <c r="H76" s="112"/>
      <c r="I76" s="112"/>
      <c r="J76" s="112">
        <f t="shared" si="5"/>
        <v>14.43</v>
      </c>
      <c r="K76" s="109"/>
      <c r="L76" s="112"/>
      <c r="M76" s="112"/>
    </row>
    <row r="77" spans="1:13" s="25" customFormat="1" ht="22.5" customHeight="1" x14ac:dyDescent="0.15">
      <c r="A77" s="110"/>
      <c r="B77" s="163">
        <v>3</v>
      </c>
      <c r="C77" s="169"/>
      <c r="D77" s="137">
        <v>0.5</v>
      </c>
      <c r="E77" s="111">
        <v>6</v>
      </c>
      <c r="F77" s="111">
        <v>1</v>
      </c>
      <c r="G77" s="112">
        <v>6.19</v>
      </c>
      <c r="H77" s="112" t="str">
        <f>IF(D78=1/4,E77*F77*G77," ")</f>
        <v xml:space="preserve"> </v>
      </c>
      <c r="I77" s="112" t="str">
        <f>IF(D78=3/8,E77*F77*G77," ")</f>
        <v xml:space="preserve"> </v>
      </c>
      <c r="J77" s="112">
        <f t="shared" si="5"/>
        <v>37.14</v>
      </c>
      <c r="K77" s="109"/>
      <c r="L77" s="112" t="str">
        <f>IF(D78=3/4,E77*F77*G77," ")</f>
        <v xml:space="preserve"> </v>
      </c>
      <c r="M77" s="112" t="str">
        <f>IF(D78=1,E77*F77*G77," ")</f>
        <v xml:space="preserve"> </v>
      </c>
    </row>
    <row r="78" spans="1:13" s="25" customFormat="1" ht="22.5" customHeight="1" x14ac:dyDescent="0.15">
      <c r="A78" s="110"/>
      <c r="B78" s="163"/>
      <c r="C78" s="169"/>
      <c r="D78" s="137">
        <v>0.5</v>
      </c>
      <c r="E78" s="111">
        <v>6</v>
      </c>
      <c r="F78" s="111">
        <v>1</v>
      </c>
      <c r="G78" s="112">
        <v>12.34</v>
      </c>
      <c r="H78" s="112"/>
      <c r="I78" s="112"/>
      <c r="J78" s="112">
        <f t="shared" si="5"/>
        <v>74.039999999999992</v>
      </c>
      <c r="K78" s="109"/>
      <c r="L78" s="112"/>
      <c r="M78" s="112"/>
    </row>
    <row r="79" spans="1:13" s="25" customFormat="1" ht="22.5" customHeight="1" x14ac:dyDescent="0.15">
      <c r="A79" s="110"/>
      <c r="B79" s="163">
        <v>4</v>
      </c>
      <c r="C79" s="169"/>
      <c r="D79" s="137">
        <v>0.5</v>
      </c>
      <c r="E79" s="111">
        <v>6</v>
      </c>
      <c r="F79" s="111">
        <v>1</v>
      </c>
      <c r="G79" s="112">
        <v>5.59</v>
      </c>
      <c r="H79" s="112" t="str">
        <f>IF(D80=1/4,E79*F79*G79," ")</f>
        <v xml:space="preserve"> </v>
      </c>
      <c r="I79" s="112" t="str">
        <f>IF(D80=3/8,E79*F79*G79," ")</f>
        <v xml:space="preserve"> </v>
      </c>
      <c r="J79" s="112">
        <f t="shared" si="5"/>
        <v>33.54</v>
      </c>
      <c r="K79" s="109"/>
      <c r="L79" s="112" t="str">
        <f>IF(D80=3/4,E79*F79*G79," ")</f>
        <v xml:space="preserve"> </v>
      </c>
      <c r="M79" s="112" t="str">
        <f>IF(D80=1,E79*F79*G79," ")</f>
        <v xml:space="preserve"> </v>
      </c>
    </row>
    <row r="80" spans="1:13" s="25" customFormat="1" ht="22.5" customHeight="1" x14ac:dyDescent="0.15">
      <c r="A80" s="110"/>
      <c r="B80" s="163"/>
      <c r="C80" s="169"/>
      <c r="D80" s="137">
        <v>0.5</v>
      </c>
      <c r="E80" s="111">
        <v>6</v>
      </c>
      <c r="F80" s="111">
        <v>1</v>
      </c>
      <c r="G80" s="112">
        <v>11.72</v>
      </c>
      <c r="H80" s="112"/>
      <c r="I80" s="112"/>
      <c r="J80" s="112">
        <f t="shared" si="5"/>
        <v>70.320000000000007</v>
      </c>
      <c r="K80" s="109"/>
      <c r="L80" s="112"/>
      <c r="M80" s="112"/>
    </row>
    <row r="81" spans="1:13" s="25" customFormat="1" ht="22.5" customHeight="1" x14ac:dyDescent="0.15">
      <c r="A81" s="110"/>
      <c r="B81" s="163" t="s">
        <v>293</v>
      </c>
      <c r="C81" s="169"/>
      <c r="D81" s="137">
        <v>0.25</v>
      </c>
      <c r="E81" s="111">
        <v>1</v>
      </c>
      <c r="F81" s="111">
        <v>34</v>
      </c>
      <c r="G81" s="112">
        <v>6.48</v>
      </c>
      <c r="H81" s="112">
        <f>E81*F81*G81</f>
        <v>220.32000000000002</v>
      </c>
      <c r="I81" s="112"/>
      <c r="J81" s="112"/>
      <c r="K81" s="109"/>
      <c r="L81" s="112"/>
      <c r="M81" s="112"/>
    </row>
    <row r="82" spans="1:13" s="25" customFormat="1" ht="22.5" customHeight="1" x14ac:dyDescent="0.15">
      <c r="A82" s="110"/>
      <c r="B82" s="163"/>
      <c r="C82" s="169"/>
      <c r="D82" s="137">
        <v>0.25</v>
      </c>
      <c r="E82" s="111">
        <v>1</v>
      </c>
      <c r="F82" s="111">
        <v>17</v>
      </c>
      <c r="G82" s="112">
        <v>5.28</v>
      </c>
      <c r="H82" s="112">
        <f>E82*F82*G82</f>
        <v>89.76</v>
      </c>
      <c r="I82" s="112"/>
      <c r="J82" s="112"/>
      <c r="K82" s="109"/>
      <c r="L82" s="112"/>
      <c r="M82" s="112"/>
    </row>
    <row r="83" spans="1:13" s="25" customFormat="1" ht="22.5" customHeight="1" x14ac:dyDescent="0.15">
      <c r="A83" s="110"/>
      <c r="B83" s="163"/>
      <c r="C83" s="169"/>
      <c r="D83" s="137">
        <v>0.25</v>
      </c>
      <c r="E83" s="111">
        <v>1</v>
      </c>
      <c r="F83" s="111">
        <v>3</v>
      </c>
      <c r="G83" s="112">
        <v>3.55</v>
      </c>
      <c r="H83" s="112">
        <f>E83*F83*G83</f>
        <v>10.649999999999999</v>
      </c>
      <c r="I83" s="112"/>
      <c r="J83" s="112"/>
      <c r="K83" s="109"/>
      <c r="L83" s="112"/>
      <c r="M83" s="112"/>
    </row>
    <row r="84" spans="1:13" s="25" customFormat="1" ht="24.75" customHeight="1" x14ac:dyDescent="0.15">
      <c r="A84" s="113"/>
      <c r="B84" s="163" t="s">
        <v>29</v>
      </c>
      <c r="C84" s="164"/>
      <c r="D84" s="164"/>
      <c r="E84" s="164"/>
      <c r="F84" s="164"/>
      <c r="G84" s="169"/>
      <c r="H84" s="112">
        <f t="shared" ref="H84:M84" si="6">SUM(H73:H83)</f>
        <v>320.73</v>
      </c>
      <c r="I84" s="112">
        <f t="shared" si="6"/>
        <v>0</v>
      </c>
      <c r="J84" s="112">
        <f t="shared" si="6"/>
        <v>256.2</v>
      </c>
      <c r="K84" s="112">
        <f t="shared" si="6"/>
        <v>0</v>
      </c>
      <c r="L84" s="112">
        <f t="shared" si="6"/>
        <v>0</v>
      </c>
      <c r="M84" s="112">
        <f t="shared" si="6"/>
        <v>0</v>
      </c>
    </row>
    <row r="85" spans="1:13" s="25" customFormat="1" ht="24.75" customHeight="1" x14ac:dyDescent="0.15">
      <c r="A85" s="113"/>
      <c r="B85" s="163" t="s">
        <v>30</v>
      </c>
      <c r="C85" s="164"/>
      <c r="D85" s="164"/>
      <c r="E85" s="164"/>
      <c r="F85" s="164"/>
      <c r="G85" s="169"/>
      <c r="H85" s="114">
        <v>0.25</v>
      </c>
      <c r="I85" s="114">
        <v>0.56000000000000005</v>
      </c>
      <c r="J85" s="114">
        <v>0.99399999999999999</v>
      </c>
      <c r="K85" s="115">
        <v>1.552</v>
      </c>
      <c r="L85" s="115">
        <v>2.2349999999999999</v>
      </c>
      <c r="M85" s="115">
        <v>3.9729999999999999</v>
      </c>
    </row>
    <row r="86" spans="1:13" s="25" customFormat="1" ht="24.75" customHeight="1" thickBot="1" x14ac:dyDescent="0.2">
      <c r="A86" s="113"/>
      <c r="B86" s="163" t="s">
        <v>31</v>
      </c>
      <c r="C86" s="164"/>
      <c r="D86" s="164"/>
      <c r="E86" s="165"/>
      <c r="F86" s="165"/>
      <c r="G86" s="166"/>
      <c r="H86" s="127">
        <f>H85*H84</f>
        <v>80.182500000000005</v>
      </c>
      <c r="I86" s="127">
        <f>I85*I84</f>
        <v>0</v>
      </c>
      <c r="J86" s="112">
        <f>J85*J84</f>
        <v>254.66279999999998</v>
      </c>
      <c r="K86" s="112">
        <f>K85*K84</f>
        <v>0</v>
      </c>
      <c r="L86" s="112">
        <f>+L84*L85</f>
        <v>0</v>
      </c>
      <c r="M86" s="112">
        <f>+M84*M85</f>
        <v>0</v>
      </c>
    </row>
    <row r="87" spans="1:13" s="25" customFormat="1" ht="26.25" customHeight="1" thickBot="1" x14ac:dyDescent="0.2">
      <c r="A87" s="16"/>
      <c r="B87" s="128"/>
      <c r="C87" s="129"/>
      <c r="D87" s="130"/>
      <c r="E87" s="167" t="s">
        <v>32</v>
      </c>
      <c r="F87" s="168"/>
      <c r="G87" s="168"/>
      <c r="H87" s="99">
        <f>+H86+I86+J86+K86+L86+M86</f>
        <v>334.84529999999995</v>
      </c>
      <c r="I87" s="117" t="s">
        <v>33</v>
      </c>
      <c r="J87" s="130"/>
      <c r="K87" s="131" t="str">
        <f>IF(D87=5/8,E87*F87*G87," ")</f>
        <v xml:space="preserve"> </v>
      </c>
      <c r="L87" s="131" t="str">
        <f>IF(D87=3/4,E87*F87*G87," ")</f>
        <v xml:space="preserve"> </v>
      </c>
      <c r="M87" s="131" t="str">
        <f>IF(D87=1,E87*F87*G87," ")</f>
        <v xml:space="preserve"> </v>
      </c>
    </row>
    <row r="88" spans="1:13" s="25" customFormat="1" ht="15.75" customHeight="1" x14ac:dyDescent="0.15">
      <c r="A88" s="30"/>
      <c r="B88" s="29"/>
      <c r="C88" s="31"/>
      <c r="D88" s="24"/>
      <c r="E88" s="9"/>
      <c r="F88" s="9"/>
      <c r="G88" s="9"/>
      <c r="H88" s="35"/>
      <c r="I88" s="34"/>
      <c r="J88" s="24"/>
      <c r="K88" s="32"/>
      <c r="L88" s="32"/>
      <c r="M88" s="32"/>
    </row>
    <row r="89" spans="1:13" s="25" customFormat="1" ht="15.75" customHeight="1" thickBot="1" x14ac:dyDescent="0.2">
      <c r="A89" s="30"/>
      <c r="B89" s="29"/>
      <c r="C89" s="31"/>
      <c r="D89" s="24"/>
      <c r="E89" s="9"/>
      <c r="F89" s="9"/>
      <c r="G89" s="9"/>
      <c r="H89" s="35"/>
      <c r="I89" s="34"/>
      <c r="J89" s="24"/>
      <c r="K89" s="32"/>
      <c r="L89" s="32"/>
      <c r="M89" s="32"/>
    </row>
    <row r="90" spans="1:13" s="25" customFormat="1" ht="20.25" customHeight="1" thickBot="1" x14ac:dyDescent="0.2">
      <c r="A90" s="118" t="s">
        <v>6</v>
      </c>
      <c r="B90" s="161" t="s">
        <v>2</v>
      </c>
      <c r="C90" s="162"/>
      <c r="D90" s="119" t="s">
        <v>21</v>
      </c>
      <c r="E90" s="119" t="s">
        <v>17</v>
      </c>
      <c r="F90" s="119" t="s">
        <v>22</v>
      </c>
      <c r="G90" s="119" t="s">
        <v>264</v>
      </c>
      <c r="H90" s="119" t="s">
        <v>23</v>
      </c>
      <c r="I90" s="119" t="s">
        <v>24</v>
      </c>
      <c r="J90" s="119" t="s">
        <v>25</v>
      </c>
      <c r="K90" s="119" t="s">
        <v>26</v>
      </c>
      <c r="L90" s="119" t="s">
        <v>27</v>
      </c>
      <c r="M90" s="120" t="s">
        <v>28</v>
      </c>
    </row>
    <row r="91" spans="1:13" s="25" customFormat="1" ht="20.25" customHeight="1" x14ac:dyDescent="0.15">
      <c r="A91" s="121"/>
      <c r="B91" s="121"/>
      <c r="C91" s="122"/>
      <c r="D91" s="123"/>
      <c r="E91" s="123"/>
      <c r="F91" s="123"/>
      <c r="G91" s="123"/>
      <c r="H91" s="123"/>
      <c r="I91" s="123"/>
      <c r="J91" s="123"/>
      <c r="K91" s="123"/>
      <c r="L91" s="123"/>
      <c r="M91" s="123"/>
    </row>
    <row r="92" spans="1:13" s="25" customFormat="1" ht="20.25" customHeight="1" x14ac:dyDescent="0.15">
      <c r="A92" s="100" t="s">
        <v>164</v>
      </c>
      <c r="B92" s="101" t="s">
        <v>49</v>
      </c>
      <c r="C92" s="124"/>
      <c r="D92" s="103"/>
      <c r="E92" s="104"/>
      <c r="F92" s="104"/>
      <c r="G92" s="104"/>
      <c r="H92" s="105" t="str">
        <f>IF(D92=1/4,E92*F92*G92," ")</f>
        <v xml:space="preserve"> </v>
      </c>
      <c r="I92" s="105" t="str">
        <f>IF(D92=3/8,E92*F92*G92," ")</f>
        <v xml:space="preserve"> </v>
      </c>
      <c r="J92" s="105" t="str">
        <f>IF(D92=1/2,D92*E92*F92," ")</f>
        <v xml:space="preserve"> </v>
      </c>
      <c r="K92" s="105" t="str">
        <f>IF(D92=5/8,E92*F92*G92," ")</f>
        <v xml:space="preserve"> </v>
      </c>
      <c r="L92" s="105" t="str">
        <f>IF(D92=3/4,E92*F92*G92," ")</f>
        <v xml:space="preserve"> </v>
      </c>
      <c r="M92" s="105" t="str">
        <f>IF(D92=1,E92*F92*G92," ")</f>
        <v xml:space="preserve"> </v>
      </c>
    </row>
    <row r="93" spans="1:13" s="25" customFormat="1" ht="20.25" customHeight="1" x14ac:dyDescent="0.15">
      <c r="A93" s="125"/>
      <c r="B93" s="170"/>
      <c r="C93" s="171"/>
      <c r="D93" s="107">
        <v>0.5</v>
      </c>
      <c r="E93" s="108">
        <v>1</v>
      </c>
      <c r="F93" s="108">
        <v>7</v>
      </c>
      <c r="G93" s="109">
        <v>1.31</v>
      </c>
      <c r="H93" s="109" t="str">
        <f>IF(D93=1/4,E93*F93*G93," ")</f>
        <v xml:space="preserve"> </v>
      </c>
      <c r="I93" s="109" t="str">
        <f>IF(D93=3/8,E93*F93*G93," ")</f>
        <v xml:space="preserve"> </v>
      </c>
      <c r="J93" s="109">
        <f t="shared" ref="J93:J98" si="7">G93*E93*F93</f>
        <v>9.17</v>
      </c>
      <c r="K93" s="109"/>
      <c r="L93" s="126"/>
      <c r="M93" s="126"/>
    </row>
    <row r="94" spans="1:13" s="25" customFormat="1" ht="20.25" customHeight="1" x14ac:dyDescent="0.15">
      <c r="A94" s="125"/>
      <c r="B94" s="135"/>
      <c r="C94" s="136"/>
      <c r="D94" s="107">
        <v>0.5</v>
      </c>
      <c r="E94" s="108">
        <v>1</v>
      </c>
      <c r="F94" s="108">
        <v>7</v>
      </c>
      <c r="G94" s="109">
        <v>2.39</v>
      </c>
      <c r="H94" s="109"/>
      <c r="I94" s="109"/>
      <c r="J94" s="109">
        <f t="shared" si="7"/>
        <v>16.73</v>
      </c>
      <c r="K94" s="109"/>
      <c r="L94" s="126"/>
      <c r="M94" s="126"/>
    </row>
    <row r="95" spans="1:13" s="25" customFormat="1" ht="20.25" customHeight="1" x14ac:dyDescent="0.15">
      <c r="A95" s="125"/>
      <c r="B95" s="135"/>
      <c r="C95" s="136"/>
      <c r="D95" s="107">
        <v>0.5</v>
      </c>
      <c r="E95" s="108">
        <v>1</v>
      </c>
      <c r="F95" s="108">
        <v>7</v>
      </c>
      <c r="G95" s="109">
        <v>6.43</v>
      </c>
      <c r="H95" s="109"/>
      <c r="I95" s="109"/>
      <c r="J95" s="109">
        <f t="shared" si="7"/>
        <v>45.01</v>
      </c>
      <c r="K95" s="109"/>
      <c r="L95" s="126"/>
      <c r="M95" s="126"/>
    </row>
    <row r="96" spans="1:13" s="25" customFormat="1" ht="20.25" customHeight="1" x14ac:dyDescent="0.15">
      <c r="A96" s="125"/>
      <c r="B96" s="135"/>
      <c r="C96" s="136"/>
      <c r="D96" s="107">
        <v>0.5</v>
      </c>
      <c r="E96" s="108">
        <v>1</v>
      </c>
      <c r="F96" s="108">
        <v>7</v>
      </c>
      <c r="G96" s="109">
        <v>2.5</v>
      </c>
      <c r="H96" s="109"/>
      <c r="I96" s="109"/>
      <c r="J96" s="109">
        <f t="shared" si="7"/>
        <v>17.5</v>
      </c>
      <c r="K96" s="109"/>
      <c r="L96" s="126"/>
      <c r="M96" s="126"/>
    </row>
    <row r="97" spans="1:13" s="25" customFormat="1" ht="20.25" customHeight="1" x14ac:dyDescent="0.15">
      <c r="A97" s="125"/>
      <c r="B97" s="170"/>
      <c r="C97" s="171"/>
      <c r="D97" s="107">
        <v>0.5</v>
      </c>
      <c r="E97" s="111">
        <v>1</v>
      </c>
      <c r="F97" s="111">
        <v>7</v>
      </c>
      <c r="G97" s="112">
        <v>1.28</v>
      </c>
      <c r="H97" s="112" t="str">
        <f>IF(D97=1/4,E97*F97*G97," ")</f>
        <v xml:space="preserve"> </v>
      </c>
      <c r="I97" s="109"/>
      <c r="J97" s="109">
        <f t="shared" si="7"/>
        <v>8.9600000000000009</v>
      </c>
      <c r="K97" s="109"/>
      <c r="L97" s="126"/>
      <c r="M97" s="126"/>
    </row>
    <row r="98" spans="1:13" s="25" customFormat="1" ht="20.25" customHeight="1" x14ac:dyDescent="0.15">
      <c r="A98" s="125"/>
      <c r="B98" s="135"/>
      <c r="C98" s="136"/>
      <c r="D98" s="107">
        <v>0.375</v>
      </c>
      <c r="E98" s="108">
        <v>1</v>
      </c>
      <c r="F98" s="108">
        <v>55</v>
      </c>
      <c r="G98" s="109">
        <v>1.1599999999999999</v>
      </c>
      <c r="H98" s="109"/>
      <c r="I98" s="109">
        <f>E98*F98*G98</f>
        <v>63.8</v>
      </c>
      <c r="J98" s="109">
        <f t="shared" si="7"/>
        <v>63.8</v>
      </c>
      <c r="K98" s="109"/>
      <c r="L98" s="126"/>
      <c r="M98" s="126"/>
    </row>
    <row r="99" spans="1:13" s="25" customFormat="1" ht="20.25" customHeight="1" x14ac:dyDescent="0.15">
      <c r="A99" s="113"/>
      <c r="B99" s="163" t="s">
        <v>29</v>
      </c>
      <c r="C99" s="164"/>
      <c r="D99" s="164"/>
      <c r="E99" s="164"/>
      <c r="F99" s="164"/>
      <c r="G99" s="169"/>
      <c r="H99" s="112">
        <f t="shared" ref="H99:M99" si="8">SUM(H93:H98)</f>
        <v>0</v>
      </c>
      <c r="I99" s="112">
        <f t="shared" si="8"/>
        <v>63.8</v>
      </c>
      <c r="J99" s="112">
        <f t="shared" si="8"/>
        <v>161.17000000000002</v>
      </c>
      <c r="K99" s="112">
        <f t="shared" si="8"/>
        <v>0</v>
      </c>
      <c r="L99" s="112">
        <f t="shared" si="8"/>
        <v>0</v>
      </c>
      <c r="M99" s="112">
        <f t="shared" si="8"/>
        <v>0</v>
      </c>
    </row>
    <row r="100" spans="1:13" s="25" customFormat="1" ht="20.25" customHeight="1" x14ac:dyDescent="0.15">
      <c r="A100" s="113"/>
      <c r="B100" s="163" t="s">
        <v>30</v>
      </c>
      <c r="C100" s="164"/>
      <c r="D100" s="164"/>
      <c r="E100" s="164"/>
      <c r="F100" s="164"/>
      <c r="G100" s="169"/>
      <c r="H100" s="114">
        <v>0.25</v>
      </c>
      <c r="I100" s="114">
        <v>0.56000000000000005</v>
      </c>
      <c r="J100" s="114">
        <v>0.99399999999999999</v>
      </c>
      <c r="K100" s="115">
        <v>1.552</v>
      </c>
      <c r="L100" s="115">
        <v>2.2349999999999999</v>
      </c>
      <c r="M100" s="115">
        <v>3.9729999999999999</v>
      </c>
    </row>
    <row r="101" spans="1:13" s="25" customFormat="1" ht="20.25" customHeight="1" thickBot="1" x14ac:dyDescent="0.2">
      <c r="A101" s="113"/>
      <c r="B101" s="163" t="s">
        <v>31</v>
      </c>
      <c r="C101" s="164"/>
      <c r="D101" s="164"/>
      <c r="E101" s="165"/>
      <c r="F101" s="165"/>
      <c r="G101" s="166"/>
      <c r="H101" s="127">
        <f>H100*H99</f>
        <v>0</v>
      </c>
      <c r="I101" s="127">
        <f>I100*I99</f>
        <v>35.728000000000002</v>
      </c>
      <c r="J101" s="112">
        <f>J100*J99</f>
        <v>160.20298000000003</v>
      </c>
      <c r="K101" s="112">
        <f>K100*K99</f>
        <v>0</v>
      </c>
      <c r="L101" s="112">
        <f>+L99*L100</f>
        <v>0</v>
      </c>
      <c r="M101" s="112">
        <f>+M99*M100</f>
        <v>0</v>
      </c>
    </row>
    <row r="102" spans="1:13" s="25" customFormat="1" ht="20.25" customHeight="1" thickBot="1" x14ac:dyDescent="0.2">
      <c r="A102" s="16"/>
      <c r="B102" s="128"/>
      <c r="C102" s="129"/>
      <c r="D102" s="130"/>
      <c r="E102" s="167" t="s">
        <v>32</v>
      </c>
      <c r="F102" s="168"/>
      <c r="G102" s="168"/>
      <c r="H102" s="99">
        <f>+H101+I101+J101+K101+L101+M101</f>
        <v>195.93098000000003</v>
      </c>
      <c r="I102" s="117" t="s">
        <v>33</v>
      </c>
      <c r="J102" s="130"/>
      <c r="K102" s="131" t="str">
        <f>IF(D102=5/8,E102*F102*G102," ")</f>
        <v xml:space="preserve"> </v>
      </c>
      <c r="L102" s="131" t="str">
        <f>IF(D102=3/4,E102*F102*G102," ")</f>
        <v xml:space="preserve"> </v>
      </c>
      <c r="M102" s="131" t="str">
        <f>IF(D102=1,E102*F102*G102," ")</f>
        <v xml:space="preserve"> </v>
      </c>
    </row>
    <row r="103" spans="1:13" s="25" customFormat="1" x14ac:dyDescent="0.15">
      <c r="A103" s="16"/>
      <c r="B103" s="5"/>
      <c r="C103" s="17"/>
      <c r="D103" s="18"/>
      <c r="E103" s="19"/>
      <c r="F103" s="19"/>
      <c r="G103" s="19"/>
      <c r="H103" s="132"/>
      <c r="I103" s="6"/>
      <c r="J103" s="18"/>
      <c r="K103" s="21"/>
      <c r="L103" s="21"/>
      <c r="M103" s="21"/>
    </row>
    <row r="104" spans="1:13" s="25" customFormat="1" ht="11" x14ac:dyDescent="0.1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</row>
    <row r="105" spans="1:13" s="25" customFormat="1" ht="11" x14ac:dyDescent="0.1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</row>
    <row r="106" spans="1:13" s="25" customFormat="1" ht="11" x14ac:dyDescent="0.1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</row>
    <row r="107" spans="1:13" s="25" customFormat="1" ht="11" x14ac:dyDescent="0.1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</row>
    <row r="108" spans="1:13" s="25" customFormat="1" ht="11" x14ac:dyDescent="0.1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</row>
    <row r="109" spans="1:13" s="25" customFormat="1" ht="11" x14ac:dyDescent="0.1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</row>
    <row r="110" spans="1:13" s="25" customFormat="1" ht="11" x14ac:dyDescent="0.1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</row>
    <row r="111" spans="1:13" s="25" customFormat="1" ht="11" x14ac:dyDescent="0.1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</row>
    <row r="112" spans="1:13" s="25" customFormat="1" ht="11" x14ac:dyDescent="0.1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</row>
    <row r="113" spans="1:13" s="25" customFormat="1" ht="11" x14ac:dyDescent="0.1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</row>
    <row r="114" spans="1:13" s="25" customFormat="1" ht="11" x14ac:dyDescent="0.1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</row>
    <row r="115" spans="1:13" s="25" customFormat="1" ht="11" x14ac:dyDescent="0.1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</row>
    <row r="116" spans="1:13" s="25" customFormat="1" ht="11" x14ac:dyDescent="0.1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</row>
    <row r="117" spans="1:13" s="25" customFormat="1" ht="11" x14ac:dyDescent="0.1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</row>
    <row r="118" spans="1:13" s="25" customFormat="1" ht="11" x14ac:dyDescent="0.1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</row>
    <row r="119" spans="1:13" s="25" customFormat="1" ht="11" x14ac:dyDescent="0.1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</row>
    <row r="120" spans="1:13" s="25" customFormat="1" ht="11" x14ac:dyDescent="0.1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</row>
    <row r="121" spans="1:13" s="25" customFormat="1" ht="11" x14ac:dyDescent="0.1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</row>
    <row r="122" spans="1:13" s="25" customFormat="1" ht="11" x14ac:dyDescent="0.1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</row>
    <row r="123" spans="1:13" s="25" customFormat="1" ht="11" x14ac:dyDescent="0.1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</row>
    <row r="124" spans="1:13" s="25" customFormat="1" ht="14" x14ac:dyDescent="0.1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</row>
    <row r="125" spans="1:13" ht="14" x14ac:dyDescent="0.1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</row>
    <row r="126" spans="1:13" ht="14" x14ac:dyDescent="0.1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</row>
    <row r="127" spans="1:13" ht="14" x14ac:dyDescent="0.1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</row>
    <row r="128" spans="1:13" ht="14" x14ac:dyDescent="0.1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</row>
    <row r="129" spans="1:13" ht="14" x14ac:dyDescent="0.1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</row>
    <row r="130" spans="1:13" ht="14" x14ac:dyDescent="0.1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</row>
    <row r="131" spans="1:13" ht="14" x14ac:dyDescent="0.1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</row>
    <row r="132" spans="1:13" ht="14" x14ac:dyDescent="0.1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</row>
    <row r="133" spans="1:13" ht="14" x14ac:dyDescent="0.1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</row>
    <row r="134" spans="1:13" ht="14" x14ac:dyDescent="0.1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</row>
    <row r="135" spans="1:13" ht="14" x14ac:dyDescent="0.1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</row>
    <row r="136" spans="1:13" ht="14" x14ac:dyDescent="0.1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</row>
    <row r="137" spans="1:13" ht="14" x14ac:dyDescent="0.1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</row>
    <row r="138" spans="1:13" ht="14" x14ac:dyDescent="0.1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</row>
    <row r="139" spans="1:13" ht="14" x14ac:dyDescent="0.1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</row>
    <row r="140" spans="1:13" ht="14" x14ac:dyDescent="0.1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</row>
    <row r="141" spans="1:13" ht="14" x14ac:dyDescent="0.1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</row>
    <row r="142" spans="1:13" ht="14" x14ac:dyDescent="0.1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</row>
    <row r="143" spans="1:13" ht="14" x14ac:dyDescent="0.1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</row>
    <row r="144" spans="1:13" ht="14" x14ac:dyDescent="0.1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</row>
    <row r="145" spans="1:13" ht="14" x14ac:dyDescent="0.1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</row>
    <row r="146" spans="1:13" ht="14" x14ac:dyDescent="0.1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</row>
    <row r="147" spans="1:13" ht="14" x14ac:dyDescent="0.1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</row>
    <row r="148" spans="1:13" ht="14" x14ac:dyDescent="0.1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</row>
    <row r="149" spans="1:13" ht="14" x14ac:dyDescent="0.1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</row>
    <row r="150" spans="1:13" ht="14" x14ac:dyDescent="0.1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</row>
    <row r="151" spans="1:13" ht="14" x14ac:dyDescent="0.1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</row>
    <row r="152" spans="1:13" ht="14" x14ac:dyDescent="0.1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</row>
    <row r="153" spans="1:13" ht="14" x14ac:dyDescent="0.1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</row>
    <row r="154" spans="1:13" ht="14" x14ac:dyDescent="0.1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</row>
    <row r="155" spans="1:13" ht="14" x14ac:dyDescent="0.1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</row>
    <row r="156" spans="1:13" ht="14" x14ac:dyDescent="0.1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</row>
    <row r="157" spans="1:13" ht="14" x14ac:dyDescent="0.1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</row>
    <row r="158" spans="1:13" ht="14" x14ac:dyDescent="0.1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</row>
    <row r="159" spans="1:13" ht="14" x14ac:dyDescent="0.1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</row>
    <row r="160" spans="1:13" ht="14" x14ac:dyDescent="0.1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</row>
    <row r="161" spans="1:13" ht="14" x14ac:dyDescent="0.1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</row>
    <row r="162" spans="1:13" ht="14" x14ac:dyDescent="0.1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</row>
    <row r="163" spans="1:13" ht="14" x14ac:dyDescent="0.1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</row>
    <row r="164" spans="1:13" ht="14" x14ac:dyDescent="0.1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</row>
    <row r="165" spans="1:13" ht="14" x14ac:dyDescent="0.1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</row>
    <row r="166" spans="1:13" ht="14" x14ac:dyDescent="0.1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</row>
    <row r="167" spans="1:13" ht="14" x14ac:dyDescent="0.1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</row>
    <row r="168" spans="1:13" ht="14" x14ac:dyDescent="0.1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</row>
    <row r="169" spans="1:13" ht="14" x14ac:dyDescent="0.1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</row>
    <row r="170" spans="1:13" ht="14" x14ac:dyDescent="0.1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</row>
    <row r="171" spans="1:13" ht="14" x14ac:dyDescent="0.1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</row>
    <row r="172" spans="1:13" ht="14" x14ac:dyDescent="0.1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</row>
    <row r="173" spans="1:13" ht="14" x14ac:dyDescent="0.1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</row>
    <row r="174" spans="1:13" ht="14" x14ac:dyDescent="0.1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</row>
    <row r="175" spans="1:13" ht="14" x14ac:dyDescent="0.1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</row>
    <row r="176" spans="1:13" ht="14" x14ac:dyDescent="0.1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</row>
    <row r="177" spans="1:13" ht="14" x14ac:dyDescent="0.1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</row>
    <row r="178" spans="1:13" ht="14" x14ac:dyDescent="0.1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</row>
    <row r="179" spans="1:13" ht="14" x14ac:dyDescent="0.1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</row>
    <row r="180" spans="1:13" ht="14" x14ac:dyDescent="0.15">
      <c r="A180" s="22"/>
      <c r="B180" s="22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</row>
    <row r="181" spans="1:13" ht="14" x14ac:dyDescent="0.15">
      <c r="A181" s="22"/>
      <c r="B181" s="22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</row>
    <row r="182" spans="1:13" ht="14" x14ac:dyDescent="0.15">
      <c r="A182" s="22"/>
      <c r="B182" s="22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</row>
    <row r="183" spans="1:13" ht="14" x14ac:dyDescent="0.15">
      <c r="A183" s="22"/>
      <c r="B183" s="22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</row>
    <row r="184" spans="1:13" ht="14" x14ac:dyDescent="0.15">
      <c r="A184" s="22"/>
      <c r="B184" s="22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</row>
    <row r="185" spans="1:13" ht="14" x14ac:dyDescent="0.15">
      <c r="A185" s="22"/>
      <c r="B185" s="22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</row>
    <row r="186" spans="1:13" ht="14" x14ac:dyDescent="0.15">
      <c r="A186" s="22"/>
      <c r="B186" s="22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</row>
    <row r="187" spans="1:13" ht="14" x14ac:dyDescent="0.15">
      <c r="A187" s="22"/>
      <c r="B187" s="22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</row>
    <row r="188" spans="1:13" ht="14" x14ac:dyDescent="0.15">
      <c r="A188" s="22"/>
      <c r="B188" s="22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</row>
    <row r="189" spans="1:13" ht="14" x14ac:dyDescent="0.15">
      <c r="A189" s="22"/>
      <c r="B189" s="22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</row>
    <row r="190" spans="1:13" ht="14" x14ac:dyDescent="0.15">
      <c r="A190" s="22"/>
      <c r="B190" s="22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</row>
    <row r="191" spans="1:13" ht="14" x14ac:dyDescent="0.15">
      <c r="A191" s="22"/>
      <c r="B191" s="22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</row>
    <row r="192" spans="1:13" ht="14" x14ac:dyDescent="0.15">
      <c r="A192" s="22"/>
      <c r="B192" s="22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</row>
    <row r="193" spans="1:13" ht="14" x14ac:dyDescent="0.1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</row>
    <row r="194" spans="1:13" ht="14" x14ac:dyDescent="0.1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</row>
    <row r="195" spans="1:13" ht="14" x14ac:dyDescent="0.1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</row>
    <row r="196" spans="1:13" ht="14" x14ac:dyDescent="0.1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</row>
    <row r="197" spans="1:13" ht="14" x14ac:dyDescent="0.1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</row>
    <row r="198" spans="1:13" ht="14" x14ac:dyDescent="0.1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</row>
    <row r="199" spans="1:13" ht="14" x14ac:dyDescent="0.1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</row>
    <row r="200" spans="1:13" ht="14" x14ac:dyDescent="0.1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</row>
    <row r="201" spans="1:13" ht="14" x14ac:dyDescent="0.1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</row>
    <row r="202" spans="1:13" ht="14" x14ac:dyDescent="0.1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</row>
    <row r="203" spans="1:13" ht="14" x14ac:dyDescent="0.1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</row>
    <row r="204" spans="1:13" ht="14" x14ac:dyDescent="0.1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</row>
    <row r="205" spans="1:13" ht="14" x14ac:dyDescent="0.1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</row>
    <row r="206" spans="1:13" ht="14" x14ac:dyDescent="0.1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</row>
    <row r="207" spans="1:13" ht="14" x14ac:dyDescent="0.1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</row>
    <row r="208" spans="1:13" ht="14" x14ac:dyDescent="0.1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</row>
    <row r="209" spans="1:13" ht="14" x14ac:dyDescent="0.1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</row>
    <row r="210" spans="1:13" ht="14" x14ac:dyDescent="0.1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</row>
  </sheetData>
  <mergeCells count="60">
    <mergeCell ref="E102:G102"/>
    <mergeCell ref="B90:C90"/>
    <mergeCell ref="B93:C93"/>
    <mergeCell ref="B97:C97"/>
    <mergeCell ref="B99:G99"/>
    <mergeCell ref="B100:G100"/>
    <mergeCell ref="B101:G101"/>
    <mergeCell ref="B81:C81"/>
    <mergeCell ref="B82:C82"/>
    <mergeCell ref="B83:C83"/>
    <mergeCell ref="B74:C74"/>
    <mergeCell ref="B75:C75"/>
    <mergeCell ref="B76:C76"/>
    <mergeCell ref="B77:C77"/>
    <mergeCell ref="B78:C78"/>
    <mergeCell ref="B79:C79"/>
    <mergeCell ref="B80:C80"/>
    <mergeCell ref="B59:C59"/>
    <mergeCell ref="B64:C64"/>
    <mergeCell ref="B51:C51"/>
    <mergeCell ref="B55:C55"/>
    <mergeCell ref="B63:C63"/>
    <mergeCell ref="B65:G65"/>
    <mergeCell ref="B66:G66"/>
    <mergeCell ref="B67:G67"/>
    <mergeCell ref="B16:C16"/>
    <mergeCell ref="B19:G19"/>
    <mergeCell ref="A3:M4"/>
    <mergeCell ref="B28:C28"/>
    <mergeCell ref="B17:C17"/>
    <mergeCell ref="B11:C11"/>
    <mergeCell ref="B26:C26"/>
    <mergeCell ref="B14:C14"/>
    <mergeCell ref="B15:C15"/>
    <mergeCell ref="B32:G32"/>
    <mergeCell ref="E34:G34"/>
    <mergeCell ref="B18:G18"/>
    <mergeCell ref="B31:G31"/>
    <mergeCell ref="B27:C27"/>
    <mergeCell ref="B30:C30"/>
    <mergeCell ref="E87:G87"/>
    <mergeCell ref="B84:G84"/>
    <mergeCell ref="B85:G85"/>
    <mergeCell ref="B48:G48"/>
    <mergeCell ref="B46:G46"/>
    <mergeCell ref="E49:G49"/>
    <mergeCell ref="B86:G86"/>
    <mergeCell ref="B73:C73"/>
    <mergeCell ref="B70:C70"/>
    <mergeCell ref="E68:G68"/>
    <mergeCell ref="A1:M1"/>
    <mergeCell ref="B23:C23"/>
    <mergeCell ref="B20:G20"/>
    <mergeCell ref="E21:G21"/>
    <mergeCell ref="B47:G47"/>
    <mergeCell ref="B40:C40"/>
    <mergeCell ref="B29:C29"/>
    <mergeCell ref="B36:C36"/>
    <mergeCell ref="B44:C44"/>
    <mergeCell ref="B33:G33"/>
  </mergeCells>
  <phoneticPr fontId="3" type="noConversion"/>
  <pageMargins left="0.59055118110236227" right="0.47244094488188981" top="0.74803149606299213" bottom="0.9055118110236221" header="0.39370078740157483" footer="0.23622047244094491"/>
  <pageSetup paperSize="9" scale="90" orientation="portrait" horizontalDpi="120" verticalDpi="72"/>
  <headerFooter alignWithMargins="0">
    <oddFooter>&amp;C&amp;"Arial,Negrita"&amp;8&amp;P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METRADO</vt:lpstr>
      <vt:lpstr>ACERO</vt:lpstr>
      <vt:lpstr>METRADO!Área_de_impresión</vt:lpstr>
      <vt:lpstr>ACERO!Títulos_a_imprimir</vt:lpstr>
      <vt:lpstr>METRADO!Títulos_a_imprimir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Banberas</dc:creator>
  <cp:lastModifiedBy>Microsoft Office User</cp:lastModifiedBy>
  <cp:lastPrinted>2020-07-04T16:59:42Z</cp:lastPrinted>
  <dcterms:created xsi:type="dcterms:W3CDTF">1997-09-04T22:46:27Z</dcterms:created>
  <dcterms:modified xsi:type="dcterms:W3CDTF">2025-09-24T00:10:12Z</dcterms:modified>
</cp:coreProperties>
</file>