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526"/>
  <workbookPr/>
  <mc:AlternateContent xmlns:mc="http://schemas.openxmlformats.org/markup-compatibility/2006">
    <mc:Choice Requires="x15">
      <x15ac:absPath xmlns:x15ac="http://schemas.microsoft.com/office/spreadsheetml/2010/11/ac" url="C:\Users\USER\Downloads\"/>
    </mc:Choice>
  </mc:AlternateContent>
  <xr:revisionPtr revIDLastSave="0" documentId="13_ncr:1_{806848B8-8520-499E-8FB4-2F76F2669C64}" xr6:coauthVersionLast="47" xr6:coauthVersionMax="47" xr10:uidLastSave="{00000000-0000-0000-0000-000000000000}"/>
  <bookViews>
    <workbookView xWindow="28680" yWindow="-120" windowWidth="29040" windowHeight="15720" xr2:uid="{00000000-000D-0000-FFFF-FFFF00000000}"/>
  </bookViews>
  <sheets>
    <sheet name="DISEÑO DE ZAP. AISLADA" sheetId="4" r:id="rId1"/>
    <sheet name="MET. y EXT." sheetId="1" r:id="rId2"/>
  </sheets>
  <definedNames>
    <definedName name="_xlnm.Print_Area" localSheetId="1">'MET. y EXT.'!$B$1:$DD$593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R630" i="4" l="1"/>
  <c r="O314" i="4"/>
  <c r="W320" i="4" s="1"/>
  <c r="M334" i="4"/>
  <c r="P213" i="4"/>
  <c r="L582" i="4"/>
  <c r="N589" i="4" s="1"/>
  <c r="L583" i="4"/>
  <c r="P637" i="4"/>
  <c r="M326" i="4"/>
  <c r="AA673" i="4" l="1"/>
  <c r="AK673" i="4" s="1"/>
  <c r="P534" i="4"/>
  <c r="AK527" i="4"/>
  <c r="BI736" i="4"/>
  <c r="O320" i="4"/>
  <c r="O271" i="4"/>
  <c r="S334" i="4"/>
  <c r="S326" i="4"/>
  <c r="AP325" i="4"/>
  <c r="AN325" i="4"/>
  <c r="L86" i="4"/>
  <c r="F13" i="4"/>
  <c r="R479" i="4" s="1"/>
  <c r="Q326" i="4"/>
  <c r="Z160" i="1"/>
  <c r="AA172" i="1" s="1"/>
  <c r="AG163" i="1"/>
  <c r="AS172" i="1" s="1"/>
  <c r="T15" i="4"/>
  <c r="AY12" i="4" s="1"/>
  <c r="F16" i="4"/>
  <c r="F17" i="4" s="1"/>
  <c r="F86" i="4" s="1"/>
  <c r="P302" i="1"/>
  <c r="P316" i="1"/>
  <c r="AV172" i="1"/>
  <c r="W172" i="1"/>
  <c r="AY152" i="1"/>
  <c r="AJ152" i="1"/>
  <c r="AD152" i="1"/>
  <c r="AE172" i="1" s="1"/>
  <c r="AG245" i="1"/>
  <c r="Q724" i="4"/>
  <c r="H731" i="4" s="1"/>
  <c r="AM731" i="4" s="1"/>
  <c r="L686" i="4"/>
  <c r="AA715" i="4" s="1"/>
  <c r="L685" i="4"/>
  <c r="R697" i="4" s="1"/>
  <c r="Q621" i="4"/>
  <c r="T743" i="4" s="1"/>
  <c r="AY743" i="4" s="1"/>
  <c r="T16" i="4"/>
  <c r="AV9" i="4" s="1"/>
  <c r="AD290" i="1"/>
  <c r="Z245" i="1"/>
  <c r="H55" i="4"/>
  <c r="F12" i="4"/>
  <c r="O86" i="4" s="1"/>
  <c r="F14" i="4"/>
  <c r="AK569" i="4" s="1"/>
  <c r="T724" i="4"/>
  <c r="K731" i="4" s="1"/>
  <c r="AP731" i="4" s="1"/>
  <c r="U715" i="4"/>
  <c r="V711" i="4"/>
  <c r="AA672" i="4"/>
  <c r="AH658" i="4"/>
  <c r="T658" i="4"/>
  <c r="R667" i="4" s="1"/>
  <c r="Q658" i="4"/>
  <c r="AK630" i="4"/>
  <c r="T621" i="4"/>
  <c r="W743" i="4" s="1"/>
  <c r="BB743" i="4" s="1"/>
  <c r="U612" i="4"/>
  <c r="V608" i="4"/>
  <c r="AA612" i="4"/>
  <c r="R594" i="4"/>
  <c r="AA570" i="4"/>
  <c r="AK570" i="4" s="1"/>
  <c r="AA569" i="4"/>
  <c r="T555" i="4"/>
  <c r="AH555" i="4" s="1"/>
  <c r="Q555" i="4"/>
  <c r="M512" i="4"/>
  <c r="AI496" i="4"/>
  <c r="AV496" i="4" s="1"/>
  <c r="AL494" i="4"/>
  <c r="AV495" i="4" s="1"/>
  <c r="M485" i="4"/>
  <c r="U475" i="4"/>
  <c r="G474" i="4" s="1"/>
  <c r="Y473" i="4"/>
  <c r="K474" i="4" s="1"/>
  <c r="M458" i="4"/>
  <c r="AE439" i="4"/>
  <c r="O436" i="4"/>
  <c r="M417" i="4"/>
  <c r="AE398" i="4"/>
  <c r="O395" i="4"/>
  <c r="M369" i="4"/>
  <c r="U342" i="4"/>
  <c r="Q334" i="4"/>
  <c r="AE296" i="4"/>
  <c r="O293" i="4"/>
  <c r="AE274" i="4"/>
  <c r="O224" i="4"/>
  <c r="X86" i="4"/>
  <c r="J55" i="4"/>
  <c r="L46" i="4"/>
  <c r="F55" i="4" s="1"/>
  <c r="L44" i="4"/>
  <c r="G44" i="4"/>
  <c r="AZ348" i="4" s="1"/>
  <c r="AX353" i="4" s="1"/>
  <c r="H28" i="4"/>
  <c r="G36" i="4" s="1"/>
  <c r="H27" i="4"/>
  <c r="G35" i="4" s="1"/>
  <c r="AL16" i="4"/>
  <c r="AN11" i="4"/>
  <c r="X290" i="1" l="1"/>
  <c r="T572" i="4"/>
  <c r="X576" i="4" s="1"/>
  <c r="Q212" i="4"/>
  <c r="AA212" i="4" s="1"/>
  <c r="F220" i="4" s="1"/>
  <c r="G315" i="4"/>
  <c r="R320" i="4" s="1"/>
  <c r="R564" i="4"/>
  <c r="AF12" i="4"/>
  <c r="O87" i="4" s="1"/>
  <c r="AG86" i="4" s="1"/>
  <c r="AM527" i="4"/>
  <c r="P99" i="4"/>
  <c r="P105" i="4" s="1"/>
  <c r="Q144" i="4" s="1"/>
  <c r="N692" i="4"/>
  <c r="AM630" i="4"/>
  <c r="AQ11" i="4"/>
  <c r="S385" i="4"/>
  <c r="S427" i="4"/>
  <c r="R506" i="4"/>
  <c r="AH556" i="4"/>
  <c r="R563" i="4" s="1"/>
  <c r="AH659" i="4"/>
  <c r="R666" i="4" s="1"/>
  <c r="AO16" i="4"/>
  <c r="O357" i="4"/>
  <c r="AK672" i="4"/>
  <c r="T675" i="4" s="1"/>
  <c r="X679" i="4" s="1"/>
  <c r="AC86" i="4"/>
  <c r="J36" i="4"/>
  <c r="T86" i="4"/>
  <c r="U99" i="4"/>
  <c r="U105" i="4" s="1"/>
  <c r="V144" i="4" s="1"/>
  <c r="U149" i="4" s="1"/>
  <c r="BC346" i="4"/>
  <c r="AX354" i="4" s="1"/>
  <c r="Q44" i="4"/>
  <c r="O474" i="4"/>
  <c r="O566" i="4" l="1"/>
  <c r="O576" i="4" s="1"/>
  <c r="AD658" i="4"/>
  <c r="O669" i="4"/>
  <c r="O679" i="4" s="1"/>
  <c r="P149" i="4"/>
  <c r="O225" i="4"/>
  <c r="BA341" i="4"/>
  <c r="U497" i="4"/>
  <c r="Q498" i="4"/>
  <c r="W479" i="4"/>
  <c r="O481" i="4" s="1"/>
  <c r="L489" i="4" s="1"/>
  <c r="X500" i="4"/>
  <c r="AB500" i="4" s="1"/>
  <c r="N502" i="4" s="1"/>
  <c r="W506" i="4" s="1"/>
  <c r="O508" i="4" s="1"/>
  <c r="L516" i="4" s="1"/>
  <c r="U347" i="4" l="1"/>
  <c r="Y346" i="4" s="1"/>
  <c r="R220" i="4"/>
  <c r="K224" i="4" s="1"/>
  <c r="X224" i="4" s="1"/>
  <c r="O313" i="4" s="1"/>
  <c r="AA320" i="4" s="1"/>
  <c r="AD555" i="4"/>
  <c r="AI320" i="4" l="1"/>
  <c r="P322" i="1"/>
  <c r="P328" i="1" s="1"/>
  <c r="P544" i="1" s="1"/>
  <c r="AP245" i="1"/>
  <c r="AG205" i="1"/>
  <c r="AC188" i="1"/>
  <c r="AN188" i="1"/>
  <c r="AT188" i="1"/>
  <c r="P538" i="1" l="1"/>
  <c r="Y188" i="1"/>
  <c r="R127" i="1" l="1"/>
  <c r="R112" i="1"/>
  <c r="R98" i="1"/>
  <c r="P296" i="1" s="1"/>
  <c r="BH90" i="1"/>
  <c r="AQ90" i="1"/>
  <c r="AA90" i="1"/>
  <c r="AB146" i="1" l="1"/>
  <c r="AS152" i="1" s="1"/>
  <c r="AG188" i="1"/>
  <c r="W146" i="1"/>
  <c r="F482" i="1"/>
  <c r="F480" i="1"/>
  <c r="F478" i="1"/>
  <c r="F476" i="1"/>
  <c r="BD290" i="1"/>
  <c r="BK290" i="1" s="1"/>
  <c r="BK507" i="1" s="1"/>
  <c r="AU290" i="1"/>
  <c r="AU507" i="1" s="1"/>
  <c r="AM290" i="1"/>
  <c r="AD336" i="1" s="1"/>
  <c r="P532" i="1"/>
  <c r="P310" i="1"/>
  <c r="AT197" i="1"/>
  <c r="AN197" i="1"/>
  <c r="AC197" i="1"/>
  <c r="Y197" i="1"/>
  <c r="BN152" i="1"/>
  <c r="AJ172" i="1"/>
  <c r="W176" i="1" s="1"/>
  <c r="AG146" i="1" l="1"/>
  <c r="AM507" i="1"/>
  <c r="AM530" i="1" s="1"/>
  <c r="BC341" i="1"/>
  <c r="AQ188" i="1"/>
  <c r="Y191" i="1" s="1"/>
  <c r="AM228" i="1" s="1"/>
  <c r="AM205" i="1"/>
  <c r="BD214" i="1"/>
  <c r="X507" i="1"/>
  <c r="V365" i="1"/>
  <c r="BH363" i="1" s="1"/>
  <c r="Y344" i="1"/>
  <c r="BH341" i="1" s="1"/>
  <c r="AY560" i="1"/>
  <c r="AD507" i="1"/>
  <c r="V383" i="1"/>
  <c r="BH380" i="1" s="1"/>
  <c r="P519" i="1"/>
  <c r="P526" i="1"/>
  <c r="BD507" i="1"/>
  <c r="AD359" i="1"/>
  <c r="BC363" i="1" s="1"/>
  <c r="AQ197" i="1"/>
  <c r="BH152" i="1"/>
  <c r="AG197" i="1" s="1"/>
  <c r="AA560" i="1" l="1"/>
  <c r="BC344" i="1"/>
  <c r="AG526" i="1"/>
  <c r="AN523" i="1" s="1"/>
  <c r="V272" i="1"/>
  <c r="V278" i="1" s="1"/>
  <c r="W152" i="1"/>
  <c r="W155" i="1" s="1"/>
  <c r="AN585" i="1"/>
  <c r="AM226" i="1"/>
  <c r="AB376" i="1"/>
  <c r="BC380" i="1" s="1"/>
  <c r="BC383" i="1" s="1"/>
  <c r="AB398" i="1"/>
  <c r="BC400" i="1" s="1"/>
  <c r="T404" i="1"/>
  <c r="BH400" i="1" s="1"/>
  <c r="P513" i="1"/>
  <c r="Z552" i="1" s="1"/>
  <c r="BC366" i="1"/>
  <c r="AA437" i="1" s="1"/>
  <c r="AA440" i="1" s="1"/>
  <c r="AX552" i="1"/>
  <c r="S573" i="1"/>
  <c r="S585" i="1" s="1"/>
  <c r="Y200" i="1"/>
  <c r="AM230" i="1" s="1"/>
  <c r="AN573" i="1" l="1"/>
  <c r="W163" i="1"/>
  <c r="W166" i="1" s="1"/>
  <c r="AT245" i="1"/>
  <c r="U250" i="1" s="1"/>
  <c r="AJ259" i="1" s="1"/>
  <c r="V276" i="1" s="1"/>
  <c r="AA424" i="1"/>
  <c r="AA427" i="1" s="1"/>
  <c r="AL526" i="1"/>
  <c r="AD516" i="1"/>
  <c r="AT516" i="1" s="1"/>
  <c r="AT544" i="1" s="1"/>
  <c r="BC403" i="1"/>
  <c r="AA450" i="1"/>
  <c r="AA453" i="1" s="1"/>
  <c r="W528" i="1"/>
  <c r="Z571" i="1" l="1"/>
  <c r="Z583" i="1" s="1"/>
  <c r="AA464" i="1"/>
  <c r="AA467" i="1" s="1"/>
  <c r="V516" i="1"/>
  <c r="AD277" i="1"/>
  <c r="V427" i="1" s="1"/>
  <c r="AF427" i="1" s="1"/>
  <c r="T12" i="4" s="1"/>
  <c r="AM224" i="1"/>
  <c r="AA214" i="1"/>
  <c r="AA205" i="1"/>
  <c r="AA208" i="1" s="1"/>
  <c r="AM232" i="1" s="1"/>
  <c r="AO214" i="1"/>
  <c r="AD544" i="1"/>
  <c r="BJ516" i="1"/>
  <c r="BJ544" i="1" s="1"/>
  <c r="W544" i="1"/>
  <c r="AN571" i="1"/>
  <c r="AN583" i="1"/>
  <c r="AU538" i="1"/>
  <c r="AU526" i="1"/>
  <c r="AL538" i="1"/>
  <c r="W538" i="1"/>
  <c r="BJ538" i="1"/>
  <c r="BJ528" i="1"/>
  <c r="AA218" i="1" l="1"/>
  <c r="AM236" i="1"/>
  <c r="AJ257" i="1" s="1"/>
  <c r="V440" i="1"/>
  <c r="AF440" i="1" s="1"/>
  <c r="AM234" i="1"/>
  <c r="V270" i="1" l="1"/>
  <c r="AD271" i="1" s="1"/>
  <c r="AJ261" i="1"/>
  <c r="N73" i="4"/>
  <c r="N182" i="4"/>
  <c r="L64" i="4"/>
  <c r="V453" i="1"/>
  <c r="V467" i="1" s="1"/>
  <c r="AF467" i="1" s="1"/>
  <c r="AF453" i="1" l="1"/>
  <c r="V424" i="1" l="1"/>
  <c r="AF424" i="1" s="1"/>
  <c r="T11" i="4" l="1"/>
  <c r="V430" i="1"/>
  <c r="V476" i="1" s="1"/>
  <c r="AD519" i="1" s="1"/>
  <c r="V437" i="1"/>
  <c r="S575" i="1" l="1"/>
  <c r="AE571" i="1"/>
  <c r="H26" i="4"/>
  <c r="J93" i="4" s="1"/>
  <c r="R47" i="4"/>
  <c r="L55" i="4" s="1"/>
  <c r="E58" i="4" s="1"/>
  <c r="Q64" i="4" s="1"/>
  <c r="AG476" i="1"/>
  <c r="G73" i="4"/>
  <c r="E75" i="4" s="1"/>
  <c r="N79" i="4" s="1"/>
  <c r="G182" i="4"/>
  <c r="E184" i="4" s="1"/>
  <c r="G64" i="4"/>
  <c r="V450" i="1"/>
  <c r="AF437" i="1"/>
  <c r="V443" i="1" s="1"/>
  <c r="V478" i="1" s="1"/>
  <c r="F190" i="4" l="1"/>
  <c r="M511" i="4"/>
  <c r="S511" i="4" s="1"/>
  <c r="S516" i="4" s="1"/>
  <c r="Z516" i="4" s="1"/>
  <c r="F119" i="4"/>
  <c r="E66" i="4"/>
  <c r="D79" i="4" s="1"/>
  <c r="V79" i="4" s="1"/>
  <c r="F87" i="4" s="1"/>
  <c r="J35" i="4"/>
  <c r="G38" i="4" s="1"/>
  <c r="AT514" i="1"/>
  <c r="AT542" i="1" s="1"/>
  <c r="AL516" i="1"/>
  <c r="AD542" i="1" s="1"/>
  <c r="AG478" i="1"/>
  <c r="V464" i="1"/>
  <c r="AF464" i="1" s="1"/>
  <c r="V470" i="1" s="1"/>
  <c r="V482" i="1" s="1"/>
  <c r="AF450" i="1"/>
  <c r="V456" i="1" s="1"/>
  <c r="V480" i="1" s="1"/>
  <c r="N363" i="4"/>
  <c r="F193" i="4"/>
  <c r="M484" i="4"/>
  <c r="S484" i="4" s="1"/>
  <c r="S489" i="4" s="1"/>
  <c r="Z489" i="4" s="1"/>
  <c r="AD531" i="1"/>
  <c r="AT531" i="1"/>
  <c r="S587" i="1"/>
  <c r="AE583" i="1"/>
  <c r="AT519" i="1"/>
  <c r="F89" i="4" l="1"/>
  <c r="R134" i="4" s="1"/>
  <c r="F196" i="4"/>
  <c r="V514" i="1"/>
  <c r="AG482" i="1"/>
  <c r="BJ514" i="1"/>
  <c r="BJ542" i="1" s="1"/>
  <c r="G40" i="4"/>
  <c r="AA44" i="4"/>
  <c r="AG480" i="1"/>
  <c r="W519" i="1"/>
  <c r="AL496" i="1"/>
  <c r="F125" i="4"/>
  <c r="F122" i="4"/>
  <c r="F163" i="4"/>
  <c r="BD496" i="1"/>
  <c r="AF560" i="1" s="1"/>
  <c r="M140" i="4" l="1"/>
  <c r="J94" i="4"/>
  <c r="S93" i="4" s="1"/>
  <c r="L105" i="4" s="1"/>
  <c r="V484" i="1"/>
  <c r="AE573" i="1" s="1"/>
  <c r="AE585" i="1" s="1"/>
  <c r="BJ531" i="1"/>
  <c r="BJ519" i="1"/>
  <c r="H521" i="1" s="1"/>
  <c r="W531" i="1"/>
  <c r="F199" i="4"/>
  <c r="F128" i="4"/>
  <c r="H508" i="1"/>
  <c r="T552" i="1" s="1"/>
  <c r="W542" i="1"/>
  <c r="H546" i="1" s="1"/>
  <c r="AR552" i="1" s="1"/>
  <c r="R170" i="4"/>
  <c r="F120" i="4" l="1"/>
  <c r="F123" i="4" s="1"/>
  <c r="L99" i="4"/>
  <c r="L102" i="4" s="1"/>
  <c r="R102" i="4" s="1"/>
  <c r="M111" i="4" s="1"/>
  <c r="M108" i="4"/>
  <c r="S108" i="4" s="1"/>
  <c r="H533" i="1"/>
  <c r="W496" i="1"/>
  <c r="U560" i="1" s="1"/>
  <c r="BQ496" i="1"/>
  <c r="AS560" i="1" s="1"/>
  <c r="R120" i="4" l="1"/>
  <c r="T564" i="1"/>
  <c r="S583" i="1" s="1"/>
  <c r="AE552" i="1"/>
  <c r="T556" i="1" s="1"/>
  <c r="S571" i="1" s="1"/>
  <c r="Q111" i="4"/>
  <c r="L120" i="4"/>
  <c r="R123" i="4"/>
  <c r="F126" i="4"/>
  <c r="S578" i="1" l="1"/>
  <c r="T13" i="4" s="1"/>
  <c r="S590" i="1"/>
  <c r="T14" i="4" s="1"/>
  <c r="M113" i="4"/>
  <c r="R139" i="4" s="1"/>
  <c r="L123" i="4"/>
  <c r="R126" i="4"/>
  <c r="F129" i="4"/>
  <c r="N163" i="4" l="1"/>
  <c r="N119" i="4"/>
  <c r="AY235" i="4"/>
  <c r="N190" i="4"/>
  <c r="AW125" i="4"/>
  <c r="AW196" i="4" s="1"/>
  <c r="T119" i="4"/>
  <c r="T190" i="4"/>
  <c r="T193" i="4" s="1"/>
  <c r="T196" i="4" s="1"/>
  <c r="AW126" i="4"/>
  <c r="AW197" i="4" s="1"/>
  <c r="AX237" i="4"/>
  <c r="N128" i="4"/>
  <c r="N122" i="4"/>
  <c r="L126" i="4"/>
  <c r="L129" i="4" s="1"/>
  <c r="R129" i="4"/>
  <c r="T199" i="4"/>
  <c r="T128" i="4" l="1"/>
  <c r="T163" i="4"/>
  <c r="T122" i="4"/>
  <c r="T125" i="4" s="1"/>
  <c r="N199" i="4"/>
  <c r="N193" i="4"/>
  <c r="N196" i="4" s="1"/>
  <c r="AA119" i="4"/>
  <c r="I134" i="4" s="1"/>
  <c r="N125" i="4"/>
  <c r="AA125" i="4" s="1"/>
  <c r="AT131" i="4"/>
  <c r="AA128" i="4"/>
  <c r="M139" i="4" l="1"/>
  <c r="Z139" i="4" s="1"/>
  <c r="AA134" i="4"/>
  <c r="AA122" i="4"/>
  <c r="L191" i="4"/>
  <c r="L194" i="4" s="1"/>
  <c r="L197" i="4" s="1"/>
  <c r="L200" i="4" s="1"/>
  <c r="BJ346" i="4"/>
  <c r="O237" i="4"/>
  <c r="L164" i="4"/>
  <c r="AP495" i="4"/>
  <c r="Q155" i="4"/>
  <c r="M144" i="4" l="1"/>
  <c r="N147" i="4" s="1"/>
  <c r="T147" i="4" s="1"/>
  <c r="L149" i="4"/>
  <c r="M152" i="4" s="1"/>
  <c r="X385" i="4"/>
  <c r="N549" i="4"/>
  <c r="N541" i="4"/>
  <c r="AD732" i="4"/>
  <c r="N296" i="4"/>
  <c r="Y254" i="4"/>
  <c r="P715" i="4"/>
  <c r="N439" i="4"/>
  <c r="Y251" i="4"/>
  <c r="N644" i="4"/>
  <c r="AR527" i="4" l="1"/>
  <c r="M155" i="4"/>
  <c r="M157" i="4" s="1"/>
  <c r="R164" i="4"/>
  <c r="R191" i="4"/>
  <c r="R194" i="4" s="1"/>
  <c r="R197" i="4" s="1"/>
  <c r="R200" i="4" s="1"/>
  <c r="AC234" i="4"/>
  <c r="AI498" i="4"/>
  <c r="AY351" i="4"/>
  <c r="R173" i="4"/>
  <c r="F191" i="4" s="1"/>
  <c r="F164" i="4"/>
  <c r="F166" i="4" s="1"/>
  <c r="AI290" i="4"/>
  <c r="AI297" i="4" s="1"/>
  <c r="K291" i="4"/>
  <c r="AD300" i="4" s="1"/>
  <c r="AI433" i="4"/>
  <c r="AI440" i="4" s="1"/>
  <c r="R434" i="4"/>
  <c r="AZ495" i="4" l="1"/>
  <c r="AV498" i="4" s="1"/>
  <c r="K495" i="4" s="1"/>
  <c r="G495" i="4"/>
  <c r="V739" i="4"/>
  <c r="AW739" i="4" s="1"/>
  <c r="N274" i="4"/>
  <c r="X427" i="4"/>
  <c r="N652" i="4"/>
  <c r="N398" i="4"/>
  <c r="Y259" i="4"/>
  <c r="P612" i="4"/>
  <c r="Y262" i="4"/>
  <c r="F194" i="4"/>
  <c r="F197" i="4" s="1"/>
  <c r="AA190" i="4"/>
  <c r="AQ363" i="4" s="1"/>
  <c r="I170" i="4"/>
  <c r="AA170" i="4" s="1"/>
  <c r="Q294" i="4"/>
  <c r="AD303" i="4"/>
  <c r="AL300" i="4"/>
  <c r="AM303" i="4"/>
  <c r="K394" i="4" l="1"/>
  <c r="AK392" i="4"/>
  <c r="AI399" i="4" s="1"/>
  <c r="R269" i="4"/>
  <c r="AK268" i="4"/>
  <c r="AI275" i="4" s="1"/>
  <c r="O495" i="4"/>
  <c r="Q497" i="4" s="1"/>
  <c r="Q500" i="4" s="1"/>
  <c r="AK291" i="4"/>
  <c r="AE297" i="4" s="1"/>
  <c r="AA246" i="4"/>
  <c r="O251" i="4" s="1"/>
  <c r="AA193" i="4"/>
  <c r="AH239" i="4" s="1"/>
  <c r="F200" i="4"/>
  <c r="AA199" i="4" s="1"/>
  <c r="AA196" i="4"/>
  <c r="L272" i="4" l="1"/>
  <c r="AI269" i="4" s="1"/>
  <c r="AE275" i="4" s="1"/>
  <c r="AD281" i="4"/>
  <c r="AL278" i="4"/>
  <c r="AD278" i="4"/>
  <c r="AM281" i="4"/>
  <c r="O259" i="4"/>
  <c r="AW363" i="4"/>
  <c r="T259" i="4"/>
  <c r="O254" i="4"/>
  <c r="L244" i="4"/>
  <c r="BB363" i="4"/>
  <c r="BG363" i="4"/>
  <c r="S235" i="4"/>
  <c r="AG259" i="4" l="1"/>
  <c r="F444" i="4" s="1"/>
  <c r="AR366" i="4"/>
  <c r="S363" i="4" s="1"/>
  <c r="O262" i="4"/>
  <c r="T251" i="4"/>
  <c r="AG251" i="4" s="1"/>
  <c r="V280" i="4" s="1"/>
  <c r="T262" i="4"/>
  <c r="T254" i="4"/>
  <c r="AG254" i="4" s="1"/>
  <c r="F276" i="4" s="1"/>
  <c r="F301" i="4"/>
  <c r="AG262" i="4" l="1"/>
  <c r="V441" i="4" s="1"/>
  <c r="AA436" i="4" s="1"/>
  <c r="AI439" i="4" s="1"/>
  <c r="F400" i="4"/>
  <c r="V403" i="4"/>
  <c r="AQ395" i="4" l="1"/>
  <c r="AI398" i="4" s="1"/>
  <c r="V298" i="4"/>
  <c r="AQ271" i="4"/>
  <c r="AI274" i="4" s="1"/>
  <c r="AA293" i="4" l="1"/>
  <c r="AI296" i="4" s="1"/>
  <c r="AS274" i="4"/>
  <c r="AS275" i="4" s="1"/>
  <c r="AS276" i="4" s="1"/>
  <c r="AH281" i="4" s="1"/>
  <c r="AS296" i="4" l="1"/>
  <c r="AS297" i="4" s="1"/>
  <c r="AS298" i="4" s="1"/>
  <c r="AH303" i="4" s="1"/>
  <c r="AQ303" i="4" s="1"/>
  <c r="AO307" i="4" s="1"/>
  <c r="AH278" i="4"/>
  <c r="AQ278" i="4" s="1"/>
  <c r="AJ285" i="4" s="1"/>
  <c r="AQ281" i="4"/>
  <c r="AO285" i="4" s="1"/>
  <c r="AH300" i="4" l="1"/>
  <c r="AQ300" i="4" s="1"/>
  <c r="AJ307" i="4" s="1"/>
  <c r="AD309" i="4" s="1"/>
  <c r="AD287" i="4"/>
  <c r="AI526" i="4" s="1"/>
  <c r="AI629" i="4" l="1"/>
  <c r="P636" i="4" s="1"/>
  <c r="G313" i="4"/>
  <c r="O319" i="4" s="1"/>
  <c r="N322" i="4" s="1"/>
  <c r="M329" i="4"/>
  <c r="M337" i="4" s="1"/>
  <c r="S337" i="4" s="1"/>
  <c r="W337" i="4" s="1"/>
  <c r="U526" i="4" s="1"/>
  <c r="AC526" i="4" s="1"/>
  <c r="S530" i="4" l="1"/>
  <c r="Y534" i="4" s="1"/>
  <c r="N548" i="4"/>
  <c r="P533" i="4"/>
  <c r="N651" i="4"/>
  <c r="Y357" i="4"/>
  <c r="L396" i="4"/>
  <c r="AI393" i="4" s="1"/>
  <c r="AE399" i="4" s="1"/>
  <c r="AS398" i="4" s="1"/>
  <c r="X342" i="4"/>
  <c r="AB385" i="4"/>
  <c r="P388" i="4" s="1"/>
  <c r="K421" i="4" s="1"/>
  <c r="K434" i="4"/>
  <c r="U534" i="4"/>
  <c r="BB353" i="4"/>
  <c r="P437" i="4"/>
  <c r="AK434" i="4" s="1"/>
  <c r="AE440" i="4" s="1"/>
  <c r="AS439" i="4" s="1"/>
  <c r="AS440" i="4" s="1"/>
  <c r="R541" i="4"/>
  <c r="AB427" i="4"/>
  <c r="P430" i="4" s="1"/>
  <c r="K462" i="4" s="1"/>
  <c r="U629" i="4"/>
  <c r="R393" i="4"/>
  <c r="O537" i="4" l="1"/>
  <c r="H585" i="4" s="1"/>
  <c r="R549" i="4"/>
  <c r="R644" i="4"/>
  <c r="R652" i="4" s="1"/>
  <c r="M654" i="4" s="1"/>
  <c r="AC629" i="4"/>
  <c r="S633" i="4" s="1"/>
  <c r="Y637" i="4" s="1"/>
  <c r="U637" i="4"/>
  <c r="BF353" i="4"/>
  <c r="BB354" i="4"/>
  <c r="BF354" i="4" s="1"/>
  <c r="AO350" i="4" s="1"/>
  <c r="AE443" i="4"/>
  <c r="AI446" i="4"/>
  <c r="AS399" i="4"/>
  <c r="AS400" i="4" s="1"/>
  <c r="AD405" i="4" s="1"/>
  <c r="AJ402" i="4"/>
  <c r="AJ405" i="4"/>
  <c r="AF402" i="4"/>
  <c r="AI443" i="4"/>
  <c r="AS441" i="4"/>
  <c r="AC446" i="4" s="1"/>
  <c r="N540" i="4" l="1"/>
  <c r="M543" i="4" s="1"/>
  <c r="M551" i="4"/>
  <c r="Q554" i="4" s="1"/>
  <c r="P558" i="4" s="1"/>
  <c r="N588" i="4"/>
  <c r="N591" i="4" s="1"/>
  <c r="R591" i="4" s="1"/>
  <c r="O640" i="4"/>
  <c r="H688" i="4" s="1"/>
  <c r="N691" i="4" s="1"/>
  <c r="AP446" i="4"/>
  <c r="U451" i="4" s="1"/>
  <c r="AQ402" i="4"/>
  <c r="O410" i="4" s="1"/>
  <c r="Q657" i="4"/>
  <c r="P661" i="4" s="1"/>
  <c r="AL350" i="4"/>
  <c r="AK352" i="4" s="1"/>
  <c r="U357" i="4" s="1"/>
  <c r="BF356" i="4"/>
  <c r="X363" i="4" s="1"/>
  <c r="N365" i="4" s="1"/>
  <c r="M368" i="4" s="1"/>
  <c r="U368" i="4" s="1"/>
  <c r="Q374" i="4" s="1"/>
  <c r="AQ405" i="4"/>
  <c r="U410" i="4" s="1"/>
  <c r="AP443" i="4"/>
  <c r="O451" i="4" s="1"/>
  <c r="Z560" i="4" l="1"/>
  <c r="T576" i="4"/>
  <c r="AG576" i="4" s="1"/>
  <c r="N643" i="4"/>
  <c r="T599" i="4"/>
  <c r="O606" i="4" s="1"/>
  <c r="O453" i="4"/>
  <c r="M457" i="4" s="1"/>
  <c r="U457" i="4" s="1"/>
  <c r="Q462" i="4" s="1"/>
  <c r="X462" i="4" s="1"/>
  <c r="O412" i="4"/>
  <c r="M416" i="4" s="1"/>
  <c r="U416" i="4" s="1"/>
  <c r="Q421" i="4" s="1"/>
  <c r="X421" i="4" s="1"/>
  <c r="N694" i="4"/>
  <c r="R694" i="4" s="1"/>
  <c r="T702" i="4"/>
  <c r="O709" i="4" s="1"/>
  <c r="M359" i="4"/>
  <c r="J374" i="4" s="1"/>
  <c r="X374" i="4" s="1"/>
  <c r="U343" i="4"/>
  <c r="AC342" i="4" s="1"/>
  <c r="L621" i="4"/>
  <c r="O743" i="4" s="1"/>
  <c r="AT743" i="4" s="1"/>
  <c r="N594" i="4"/>
  <c r="N596" i="4" s="1"/>
  <c r="O599" i="4" s="1"/>
  <c r="S613" i="4"/>
  <c r="X612" i="4"/>
  <c r="M646" i="4" l="1"/>
  <c r="T679" i="4" s="1"/>
  <c r="AG679" i="4" s="1"/>
  <c r="O601" i="4"/>
  <c r="O605" i="4" s="1"/>
  <c r="P608" i="4" s="1"/>
  <c r="AA608" i="4" s="1"/>
  <c r="Z663" i="4"/>
  <c r="O615" i="4"/>
  <c r="U615" i="4" s="1"/>
  <c r="V619" i="4" s="1"/>
  <c r="V621" i="4" s="1"/>
  <c r="Y743" i="4" s="1"/>
  <c r="BD743" i="4" s="1"/>
  <c r="X715" i="4"/>
  <c r="S716" i="4"/>
  <c r="L724" i="4"/>
  <c r="C731" i="4" s="1"/>
  <c r="AH731" i="4" s="1"/>
  <c r="N697" i="4"/>
  <c r="N699" i="4" s="1"/>
  <c r="O702" i="4" s="1"/>
  <c r="O704" i="4" s="1"/>
  <c r="O708" i="4" s="1"/>
  <c r="P711" i="4" s="1"/>
  <c r="AA711" i="4" s="1"/>
  <c r="S617" i="4" l="1"/>
  <c r="AH617" i="4" s="1"/>
  <c r="O718" i="4"/>
  <c r="U718" i="4" s="1"/>
  <c r="V722" i="4" l="1"/>
  <c r="V724" i="4" s="1"/>
  <c r="M731" i="4" s="1"/>
  <c r="AR731" i="4" s="1"/>
  <c r="S720" i="4"/>
  <c r="AH720" i="4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TOSHIBA</author>
  </authors>
  <commentList>
    <comment ref="AO152" authorId="0" shapeId="0" xr:uid="{00000000-0006-0000-0100-000001000000}">
      <text>
        <r>
          <rPr>
            <b/>
            <sz val="9"/>
            <color indexed="81"/>
            <rFont val="Tahoma"/>
            <family val="2"/>
          </rPr>
          <t>TOSHIBA:</t>
        </r>
        <r>
          <rPr>
            <sz val="9"/>
            <color indexed="81"/>
            <rFont val="Tahoma"/>
            <family val="2"/>
          </rPr>
          <t xml:space="preserve">
NUMERO DE COLUMAS</t>
        </r>
      </text>
    </comment>
    <comment ref="AS152" authorId="0" shapeId="0" xr:uid="{00000000-0006-0000-0100-000002000000}">
      <text>
        <r>
          <rPr>
            <b/>
            <sz val="9"/>
            <color indexed="81"/>
            <rFont val="Tahoma"/>
            <family val="2"/>
          </rPr>
          <t>TOSHIBA:</t>
        </r>
        <r>
          <rPr>
            <sz val="9"/>
            <color indexed="81"/>
            <rFont val="Tahoma"/>
            <family val="2"/>
          </rPr>
          <t xml:space="preserve">
LONG. VIGA PRINCIPAL
</t>
        </r>
      </text>
    </comment>
    <comment ref="BE152" authorId="0" shapeId="0" xr:uid="{00000000-0006-0000-0100-000003000000}">
      <text>
        <r>
          <rPr>
            <b/>
            <sz val="9"/>
            <color indexed="81"/>
            <rFont val="Tahoma"/>
            <family val="2"/>
          </rPr>
          <t>TOSHIBA:</t>
        </r>
        <r>
          <rPr>
            <sz val="9"/>
            <color indexed="81"/>
            <rFont val="Tahoma"/>
            <family val="2"/>
          </rPr>
          <t xml:space="preserve">
Nº de ejes en X
</t>
        </r>
      </text>
    </comment>
    <comment ref="BH152" authorId="0" shapeId="0" xr:uid="{00000000-0006-0000-0100-000004000000}">
      <text>
        <r>
          <rPr>
            <b/>
            <sz val="9"/>
            <color indexed="81"/>
            <rFont val="Tahoma"/>
            <family val="2"/>
          </rPr>
          <t>TOSHIBA:</t>
        </r>
        <r>
          <rPr>
            <sz val="9"/>
            <color indexed="81"/>
            <rFont val="Tahoma"/>
            <family val="2"/>
          </rPr>
          <t xml:space="preserve">
LONG. VIGA SECUNDARIA
</t>
        </r>
      </text>
    </comment>
    <comment ref="BR152" authorId="0" shapeId="0" xr:uid="{00000000-0006-0000-0100-000005000000}">
      <text>
        <r>
          <rPr>
            <b/>
            <sz val="9"/>
            <color indexed="81"/>
            <rFont val="Tahoma"/>
            <family val="2"/>
          </rPr>
          <t>TOSHIBA:</t>
        </r>
        <r>
          <rPr>
            <sz val="9"/>
            <color indexed="81"/>
            <rFont val="Tahoma"/>
            <family val="2"/>
          </rPr>
          <t xml:space="preserve">
Nº de ejes en Y</t>
        </r>
      </text>
    </comment>
    <comment ref="AC163" authorId="0" shapeId="0" xr:uid="{00000000-0006-0000-0100-000006000000}">
      <text>
        <r>
          <rPr>
            <b/>
            <sz val="9"/>
            <color indexed="81"/>
            <rFont val="Tahoma"/>
            <family val="2"/>
          </rPr>
          <t>TOSHIBA:
si "e" =</t>
        </r>
        <r>
          <rPr>
            <sz val="9"/>
            <color indexed="81"/>
            <rFont val="Tahoma"/>
            <family val="2"/>
          </rPr>
          <t xml:space="preserve">
0.17=0.28
0.20=0.30
0.25=0.35
0.30=0.42</t>
        </r>
      </text>
    </comment>
    <comment ref="AG163" authorId="0" shapeId="0" xr:uid="{00000000-0006-0000-0100-000007000000}">
      <text>
        <r>
          <rPr>
            <b/>
            <sz val="9"/>
            <color indexed="81"/>
            <rFont val="Tahoma"/>
            <family val="2"/>
          </rPr>
          <t>TOSHIBA:</t>
        </r>
        <r>
          <rPr>
            <sz val="9"/>
            <color indexed="81"/>
            <rFont val="Tahoma"/>
            <family val="2"/>
          </rPr>
          <t xml:space="preserve">
Nº de pisos</t>
        </r>
      </text>
    </comment>
    <comment ref="AO172" authorId="0" shapeId="0" xr:uid="{00000000-0006-0000-0100-000008000000}">
      <text>
        <r>
          <rPr>
            <b/>
            <sz val="9"/>
            <color indexed="81"/>
            <rFont val="Tahoma"/>
            <family val="2"/>
          </rPr>
          <t>TOSHIBA:</t>
        </r>
        <r>
          <rPr>
            <sz val="9"/>
            <color indexed="81"/>
            <rFont val="Tahoma"/>
            <family val="2"/>
          </rPr>
          <t xml:space="preserve">
NUMERO DE COLUMAS</t>
        </r>
      </text>
    </comment>
    <comment ref="AV172" authorId="0" shapeId="0" xr:uid="{00000000-0006-0000-0100-000009000000}">
      <text>
        <r>
          <rPr>
            <b/>
            <sz val="9"/>
            <color indexed="81"/>
            <rFont val="Tahoma"/>
            <family val="2"/>
          </rPr>
          <t>TOSHIBA:</t>
        </r>
        <r>
          <rPr>
            <sz val="9"/>
            <color indexed="81"/>
            <rFont val="Tahoma"/>
            <family val="2"/>
          </rPr>
          <t xml:space="preserve">
F.C ---CONCRETO</t>
        </r>
      </text>
    </comment>
    <comment ref="Z245" authorId="0" shapeId="0" xr:uid="{00000000-0006-0000-0100-00000A000000}">
      <text>
        <r>
          <rPr>
            <b/>
            <sz val="9"/>
            <color indexed="81"/>
            <rFont val="Tahoma"/>
            <family val="2"/>
          </rPr>
          <t>TOSHIBA:</t>
        </r>
        <r>
          <rPr>
            <sz val="9"/>
            <color indexed="81"/>
            <rFont val="Tahoma"/>
            <family val="2"/>
          </rPr>
          <t xml:space="preserve">
Nº de pisos
</t>
        </r>
      </text>
    </comment>
    <comment ref="AG245" authorId="0" shapeId="0" xr:uid="{00000000-0006-0000-0100-00000B000000}">
      <text>
        <r>
          <rPr>
            <b/>
            <sz val="9"/>
            <color indexed="81"/>
            <rFont val="Tahoma"/>
            <family val="2"/>
          </rPr>
          <t>TOSHIBA:</t>
        </r>
        <r>
          <rPr>
            <sz val="9"/>
            <color indexed="81"/>
            <rFont val="Tahoma"/>
            <family val="2"/>
          </rPr>
          <t xml:space="preserve">
Nº de pisos
</t>
        </r>
      </text>
    </comment>
    <comment ref="AP245" authorId="0" shapeId="0" xr:uid="{00000000-0006-0000-0100-00000C000000}">
      <text>
        <r>
          <rPr>
            <b/>
            <sz val="9"/>
            <color indexed="81"/>
            <rFont val="Tahoma"/>
            <family val="2"/>
          </rPr>
          <t>TOSHIBA:</t>
        </r>
        <r>
          <rPr>
            <sz val="9"/>
            <color indexed="81"/>
            <rFont val="Tahoma"/>
            <family val="2"/>
          </rPr>
          <t xml:space="preserve">
Nº de pisos
</t>
        </r>
      </text>
    </comment>
  </commentList>
</comments>
</file>

<file path=xl/sharedStrings.xml><?xml version="1.0" encoding="utf-8"?>
<sst xmlns="http://schemas.openxmlformats.org/spreadsheetml/2006/main" count="1278" uniqueCount="457">
  <si>
    <t>A</t>
  </si>
  <si>
    <t>B</t>
  </si>
  <si>
    <t>C</t>
  </si>
  <si>
    <t>D</t>
  </si>
  <si>
    <t>Diseñar la cimentación de una de las columnas</t>
  </si>
  <si>
    <t>C-1</t>
  </si>
  <si>
    <t>de una edificación cuyas características sean las siguientes de acuerdo al EMS</t>
  </si>
  <si>
    <t xml:space="preserve"> a una profundidad de</t>
  </si>
  <si>
    <t>y el peso</t>
  </si>
  <si>
    <t>de acuerdo al diseño arquitectónico tendrá una altura de</t>
  </si>
  <si>
    <t xml:space="preserve"> pisos y el uso se repartirá de la siguiente manera:</t>
  </si>
  <si>
    <t>La altura media desde el NPT y fondo de losa de todos los pisos es de</t>
  </si>
  <si>
    <t>y</t>
  </si>
  <si>
    <t>NPT</t>
  </si>
  <si>
    <t>La sección de las vigas principales es de</t>
  </si>
  <si>
    <t>x</t>
  </si>
  <si>
    <t>y para las vigas secundarias una sección de</t>
  </si>
  <si>
    <t>utilizando un f´c=</t>
  </si>
  <si>
    <t>y acero de grado</t>
  </si>
  <si>
    <t>ubicación zona</t>
  </si>
  <si>
    <t>la estructura será de la siguiente manera.</t>
  </si>
  <si>
    <t>C-4</t>
  </si>
  <si>
    <t>C-2</t>
  </si>
  <si>
    <t>C-3</t>
  </si>
  <si>
    <t xml:space="preserve">METRADO DE CARGAS </t>
  </si>
  <si>
    <t>METRADO DE CARGA MUERTA (CM)</t>
  </si>
  <si>
    <t>At</t>
  </si>
  <si>
    <t>=</t>
  </si>
  <si>
    <t>X</t>
  </si>
  <si>
    <t>CALCULO DE AREA DE LOSA</t>
  </si>
  <si>
    <t>Al</t>
  </si>
  <si>
    <t>-</t>
  </si>
  <si>
    <t>Pl</t>
  </si>
  <si>
    <t>CALCULO PESO DE COLUMNA</t>
  </si>
  <si>
    <t>Pc</t>
  </si>
  <si>
    <t>+</t>
  </si>
  <si>
    <t>CALCULO PESO DE VIGA</t>
  </si>
  <si>
    <t>Viga Principal</t>
  </si>
  <si>
    <t>Vp</t>
  </si>
  <si>
    <t>Viga Segundaria</t>
  </si>
  <si>
    <t>CALCULO PESO DE ACABADO</t>
  </si>
  <si>
    <t>P acab.</t>
  </si>
  <si>
    <t>CALCULO PESO DE TABIQUERIA</t>
  </si>
  <si>
    <t>P tab.</t>
  </si>
  <si>
    <t>Sumatoria De Cargas Muertas Total</t>
  </si>
  <si>
    <t xml:space="preserve">Peso de la losa  </t>
  </si>
  <si>
    <t>e</t>
  </si>
  <si>
    <t xml:space="preserve">Peso de la viga principal  </t>
  </si>
  <si>
    <t xml:space="preserve">Peso de la columna  </t>
  </si>
  <si>
    <t xml:space="preserve">Peso de la viga secundaria  </t>
  </si>
  <si>
    <t xml:space="preserve">Peso de acabados  </t>
  </si>
  <si>
    <t xml:space="preserve">Peso de tabiqueria  </t>
  </si>
  <si>
    <t>total carga muerta</t>
  </si>
  <si>
    <t>METRADO DE CARGA VIVA (CV)</t>
  </si>
  <si>
    <t>RESTAURANT</t>
  </si>
  <si>
    <t>VIVIENDA</t>
  </si>
  <si>
    <t>CV</t>
  </si>
  <si>
    <t>CM</t>
  </si>
  <si>
    <t xml:space="preserve">total </t>
  </si>
  <si>
    <t>Columna C-1</t>
  </si>
  <si>
    <t>Columna C-2</t>
  </si>
  <si>
    <t>Columna C-3</t>
  </si>
  <si>
    <t>Columna C-4</t>
  </si>
  <si>
    <t>CALCULO DE LAS CM Y CV PARA CADA COLUMNA</t>
  </si>
  <si>
    <t>CM/m2</t>
  </si>
  <si>
    <t>CV/m2</t>
  </si>
  <si>
    <t>∑</t>
  </si>
  <si>
    <t xml:space="preserve">Peso total </t>
  </si>
  <si>
    <t>Sumatoria De Peso Total</t>
  </si>
  <si>
    <t>Nº Vcs</t>
  </si>
  <si>
    <t>Peso</t>
  </si>
  <si>
    <r>
      <t>Mx</t>
    </r>
    <r>
      <rPr>
        <b/>
        <sz val="9"/>
        <color theme="1"/>
        <rFont val="Calibri"/>
        <family val="2"/>
        <scheme val="minor"/>
      </rPr>
      <t>B</t>
    </r>
  </si>
  <si>
    <t>CALCULO DE EXENTRESIDADES EN ex Y ey</t>
  </si>
  <si>
    <t>@</t>
  </si>
  <si>
    <t>Sr =</t>
  </si>
  <si>
    <t>&gt;</t>
  </si>
  <si>
    <t>&lt;</t>
  </si>
  <si>
    <t>% Exc =</t>
  </si>
  <si>
    <t>y =</t>
  </si>
  <si>
    <t>T</t>
  </si>
  <si>
    <t>S</t>
  </si>
  <si>
    <t>T =</t>
  </si>
  <si>
    <t>S =</t>
  </si>
  <si>
    <t>Ao =</t>
  </si>
  <si>
    <t>Az =</t>
  </si>
  <si>
    <t>1 1/2"</t>
  </si>
  <si>
    <t>1 3/8"</t>
  </si>
  <si>
    <t>1 1/4"</t>
  </si>
  <si>
    <t>1 1/8"</t>
  </si>
  <si>
    <t>1"</t>
  </si>
  <si>
    <t>d/2</t>
  </si>
  <si>
    <t>7/8"</t>
  </si>
  <si>
    <t>3/4"</t>
  </si>
  <si>
    <t>5/8"</t>
  </si>
  <si>
    <t>1/2"</t>
  </si>
  <si>
    <t>3/8"</t>
  </si>
  <si>
    <t>Área</t>
  </si>
  <si>
    <t>DIAMETRO</t>
  </si>
  <si>
    <t>Mu =</t>
  </si>
  <si>
    <t>d =</t>
  </si>
  <si>
    <t>q2</t>
  </si>
  <si>
    <t>q4</t>
  </si>
  <si>
    <t>q1</t>
  </si>
  <si>
    <t>q3</t>
  </si>
  <si>
    <t>Pu =</t>
  </si>
  <si>
    <t>w =</t>
  </si>
  <si>
    <t>q1 =</t>
  </si>
  <si>
    <t>t1</t>
  </si>
  <si>
    <t>U =</t>
  </si>
  <si>
    <t>t2</t>
  </si>
  <si>
    <t>Us =</t>
  </si>
  <si>
    <t>Cs =</t>
  </si>
  <si>
    <t>Pe =</t>
  </si>
  <si>
    <t>Z =</t>
  </si>
  <si>
    <t>fy =</t>
  </si>
  <si>
    <t>Df =</t>
  </si>
  <si>
    <t>Datos:</t>
  </si>
  <si>
    <t>CALCULO DE ÁREA TOTAL</t>
  </si>
  <si>
    <t>PESO TOTAL (CM+CV)</t>
  </si>
  <si>
    <r>
      <t>A</t>
    </r>
    <r>
      <rPr>
        <b/>
        <sz val="8"/>
        <color rgb="FFC00000"/>
        <rFont val="Calibri"/>
        <family val="2"/>
        <scheme val="minor"/>
      </rPr>
      <t>trib.</t>
    </r>
  </si>
  <si>
    <t xml:space="preserve">x </t>
  </si>
  <si>
    <t>P. Total</t>
  </si>
  <si>
    <t xml:space="preserve">CÁCULO DE EXCENTRICIDAD </t>
  </si>
  <si>
    <t>CALCULO DE MXB  Y MX2</t>
  </si>
  <si>
    <t>f'c col =</t>
  </si>
  <si>
    <t>ex =</t>
  </si>
  <si>
    <t>f'c zap =</t>
  </si>
  <si>
    <t>ey =</t>
  </si>
  <si>
    <t>qult =</t>
  </si>
  <si>
    <t>q2 =</t>
  </si>
  <si>
    <t>q3 =</t>
  </si>
  <si>
    <t>q4 =</t>
  </si>
  <si>
    <t>A1 =</t>
  </si>
  <si>
    <t>donde:</t>
  </si>
  <si>
    <t>C1</t>
  </si>
  <si>
    <t>C4</t>
  </si>
  <si>
    <t xml:space="preserve">Tipo de Columna  </t>
  </si>
  <si>
    <t xml:space="preserve">Condicion </t>
  </si>
  <si>
    <t xml:space="preserve">Área de la Columna </t>
  </si>
  <si>
    <t>Carga Nominal</t>
  </si>
  <si>
    <t>CARGA DEL SISMO</t>
  </si>
  <si>
    <t>PERALTE EFECTIVO</t>
  </si>
  <si>
    <t>para efectos de metrado de cargas considera un seccion de columnas de</t>
  </si>
  <si>
    <t>espesor de la losa =</t>
  </si>
  <si>
    <t> PESO DE TABIQUERÍA (para el cálculo considerar el 60% de la edificación los muros serán de media altura (50 kg/m2) y 40% de la</t>
  </si>
  <si>
    <t>(para las columnas), con un Tamaño Máximo Nominal de 1” (25 mm) del agregado. Se pide utilizar Acero de grado 50 para el concreto armado. También se sabe NPT= +0.30m</t>
  </si>
  <si>
    <t xml:space="preserve">Espesor de la losa </t>
  </si>
  <si>
    <t xml:space="preserve">PESO ESPECIFICO DEL CONCRETO </t>
  </si>
  <si>
    <t xml:space="preserve">Fabricado con material metamorfico y tenga de refuerzo  Acero </t>
  </si>
  <si>
    <t xml:space="preserve">Fabricado con material icneo </t>
  </si>
  <si>
    <t xml:space="preserve">Fabricado con material sedimentario </t>
  </si>
  <si>
    <t>Factor de carga: Acab.</t>
  </si>
  <si>
    <t xml:space="preserve">No se considera en metrado de cargas vivas </t>
  </si>
  <si>
    <t>CALCULO CARGAS POR AREA TRIBUTARIA (ATRIB.)</t>
  </si>
  <si>
    <t>Atrib.</t>
  </si>
  <si>
    <r>
      <t>Mx</t>
    </r>
    <r>
      <rPr>
        <b/>
        <sz val="9"/>
        <color rgb="FFFF0000"/>
        <rFont val="Calibri"/>
        <family val="2"/>
        <scheme val="minor"/>
      </rPr>
      <t>B</t>
    </r>
  </si>
  <si>
    <r>
      <t>M</t>
    </r>
    <r>
      <rPr>
        <b/>
        <sz val="8"/>
        <color rgb="FFFF0000"/>
        <rFont val="Calibri"/>
        <family val="2"/>
        <scheme val="minor"/>
      </rPr>
      <t>Y2</t>
    </r>
  </si>
  <si>
    <r>
      <t>My</t>
    </r>
    <r>
      <rPr>
        <b/>
        <sz val="9"/>
        <color theme="1"/>
        <rFont val="Calibri"/>
        <family val="2"/>
        <scheme val="minor"/>
      </rPr>
      <t>2</t>
    </r>
  </si>
  <si>
    <r>
      <rPr>
        <b/>
        <sz val="16"/>
        <color rgb="FF002060"/>
        <rFont val="Calibri"/>
        <family val="2"/>
        <scheme val="minor"/>
      </rPr>
      <t>e</t>
    </r>
    <r>
      <rPr>
        <b/>
        <sz val="11"/>
        <color rgb="FF002060"/>
        <rFont val="Calibri"/>
        <family val="2"/>
        <scheme val="minor"/>
      </rPr>
      <t>x</t>
    </r>
  </si>
  <si>
    <r>
      <rPr>
        <b/>
        <sz val="16"/>
        <color rgb="FF002060"/>
        <rFont val="Calibri"/>
        <family val="2"/>
        <scheme val="minor"/>
      </rPr>
      <t>e</t>
    </r>
    <r>
      <rPr>
        <b/>
        <sz val="11"/>
        <color rgb="FF002060"/>
        <rFont val="Calibri"/>
        <family val="2"/>
        <scheme val="minor"/>
      </rPr>
      <t>y</t>
    </r>
  </si>
  <si>
    <t>CG</t>
  </si>
  <si>
    <t>Y</t>
  </si>
  <si>
    <t xml:space="preserve"> DISEÑO DE ZAPATA AISLADA </t>
  </si>
  <si>
    <t>DATOS:</t>
  </si>
  <si>
    <r>
      <rPr>
        <b/>
        <sz val="14"/>
        <color rgb="FF002060"/>
        <rFont val="Symbol"/>
        <family val="1"/>
        <charset val="2"/>
      </rPr>
      <t>g</t>
    </r>
    <r>
      <rPr>
        <b/>
        <vertAlign val="subscript"/>
        <sz val="14"/>
        <color rgb="FF002060"/>
        <rFont val="Calibri"/>
        <family val="2"/>
      </rPr>
      <t>CºAº</t>
    </r>
    <r>
      <rPr>
        <b/>
        <sz val="14"/>
        <color rgb="FF002060"/>
        <rFont val="Calibri"/>
        <family val="2"/>
      </rPr>
      <t xml:space="preserve"> =</t>
    </r>
  </si>
  <si>
    <r>
      <rPr>
        <b/>
        <sz val="14"/>
        <color rgb="FF002060"/>
        <rFont val="Symbol"/>
        <family val="1"/>
        <charset val="2"/>
      </rPr>
      <t>g</t>
    </r>
    <r>
      <rPr>
        <b/>
        <vertAlign val="subscript"/>
        <sz val="14"/>
        <color rgb="FF002060"/>
        <rFont val="Calibri"/>
        <family val="2"/>
      </rPr>
      <t>s</t>
    </r>
    <r>
      <rPr>
        <b/>
        <sz val="14"/>
        <color rgb="FF002060"/>
        <rFont val="Calibri"/>
        <family val="2"/>
      </rPr>
      <t xml:space="preserve"> =</t>
    </r>
  </si>
  <si>
    <t>Ex</t>
  </si>
  <si>
    <t>Ey</t>
  </si>
  <si>
    <t>NFC</t>
  </si>
  <si>
    <t>S/C</t>
  </si>
  <si>
    <t>CALCULO DE t1xt2</t>
  </si>
  <si>
    <t>k=</t>
  </si>
  <si>
    <t>α=</t>
  </si>
  <si>
    <t>Ps1 =</t>
  </si>
  <si>
    <t>CM + CV</t>
  </si>
  <si>
    <t>C2, C3</t>
  </si>
  <si>
    <t>Columna 1</t>
  </si>
  <si>
    <t>tipo C4</t>
  </si>
  <si>
    <t>Ps1  =</t>
  </si>
  <si>
    <t xml:space="preserve">  k  =</t>
  </si>
  <si>
    <t>f´c =</t>
  </si>
  <si>
    <r>
      <t>t1</t>
    </r>
    <r>
      <rPr>
        <b/>
        <sz val="16"/>
        <color rgb="FFFF0000"/>
        <rFont val="Calibri"/>
        <family val="2"/>
        <scheme val="minor"/>
      </rPr>
      <t>x</t>
    </r>
    <r>
      <rPr>
        <sz val="16"/>
        <color theme="1"/>
        <rFont val="Calibri"/>
        <family val="2"/>
        <scheme val="minor"/>
      </rPr>
      <t>t2</t>
    </r>
    <r>
      <rPr>
        <b/>
        <sz val="16"/>
        <color rgb="FFFF0000"/>
        <rFont val="Calibri"/>
        <family val="2"/>
        <scheme val="minor"/>
      </rPr>
      <t>≥</t>
    </r>
  </si>
  <si>
    <r>
      <t>t1xt2</t>
    </r>
    <r>
      <rPr>
        <b/>
        <sz val="16"/>
        <color rgb="FFFF0000"/>
        <rFont val="Calibri"/>
        <family val="2"/>
        <scheme val="minor"/>
      </rPr>
      <t>≥</t>
    </r>
  </si>
  <si>
    <t xml:space="preserve">Por lo tanto </t>
  </si>
  <si>
    <r>
      <t>t1</t>
    </r>
    <r>
      <rPr>
        <b/>
        <sz val="16"/>
        <color rgb="FFFF0000"/>
        <rFont val="Calibri"/>
        <family val="2"/>
        <scheme val="minor"/>
      </rPr>
      <t>=</t>
    </r>
  </si>
  <si>
    <r>
      <t>t1</t>
    </r>
    <r>
      <rPr>
        <b/>
        <sz val="16"/>
        <color rgb="FFFF0000"/>
        <rFont val="Calibri"/>
        <family val="2"/>
      </rPr>
      <t>≡</t>
    </r>
  </si>
  <si>
    <r>
      <t>t2</t>
    </r>
    <r>
      <rPr>
        <b/>
        <sz val="16"/>
        <color rgb="FFFF0000"/>
        <rFont val="Calibri"/>
        <family val="2"/>
        <scheme val="minor"/>
      </rPr>
      <t>=</t>
    </r>
  </si>
  <si>
    <t>Donde:</t>
  </si>
  <si>
    <r>
      <t>t1</t>
    </r>
    <r>
      <rPr>
        <sz val="16"/>
        <color rgb="FFFF0000"/>
        <rFont val="Calibri"/>
        <family val="2"/>
        <scheme val="minor"/>
      </rPr>
      <t>x</t>
    </r>
    <r>
      <rPr>
        <sz val="16"/>
        <color theme="1"/>
        <rFont val="Calibri"/>
        <family val="2"/>
        <scheme val="minor"/>
      </rPr>
      <t>t2</t>
    </r>
    <r>
      <rPr>
        <b/>
        <sz val="16"/>
        <color rgb="FFFF0000"/>
        <rFont val="Calibri"/>
        <family val="2"/>
        <scheme val="minor"/>
      </rPr>
      <t>=</t>
    </r>
  </si>
  <si>
    <t xml:space="preserve">ZANA:  </t>
  </si>
  <si>
    <t>ZONA</t>
  </si>
  <si>
    <t>Cs=</t>
  </si>
  <si>
    <t>CARGA DEL ULTIMA</t>
  </si>
  <si>
    <t xml:space="preserve">FACTOR DE SEGURIDAD </t>
  </si>
  <si>
    <t>CONVI. ESTATICA</t>
  </si>
  <si>
    <t>FS =</t>
  </si>
  <si>
    <t>CONVI. DINAMICA</t>
  </si>
  <si>
    <t>CARGA DEL NETA</t>
  </si>
  <si>
    <t>Qnet =</t>
  </si>
  <si>
    <t xml:space="preserve">ÁREA DE LA ZAPATA </t>
  </si>
  <si>
    <t>→</t>
  </si>
  <si>
    <t>LADOS DE LA ZAPATA</t>
  </si>
  <si>
    <t>Por lo Tanto:</t>
  </si>
  <si>
    <t>T x S  =</t>
  </si>
  <si>
    <t>CALCULO DE CARGA DEL MÁXIMA</t>
  </si>
  <si>
    <r>
      <t>q1</t>
    </r>
    <r>
      <rPr>
        <sz val="16"/>
        <color rgb="FFFF0000"/>
        <rFont val="Bahnschrift Light"/>
        <family val="2"/>
      </rPr>
      <t xml:space="preserve"> =</t>
    </r>
  </si>
  <si>
    <r>
      <t>q1</t>
    </r>
    <r>
      <rPr>
        <b/>
        <sz val="16"/>
        <color rgb="FFFF0000"/>
        <rFont val="Bahnschrift Light"/>
        <family val="2"/>
      </rPr>
      <t xml:space="preserve"> =</t>
    </r>
  </si>
  <si>
    <r>
      <t>q2</t>
    </r>
    <r>
      <rPr>
        <sz val="16"/>
        <color rgb="FFFF0000"/>
        <rFont val="Bahnschrift Light"/>
        <family val="2"/>
      </rPr>
      <t xml:space="preserve"> =</t>
    </r>
  </si>
  <si>
    <r>
      <t>q2</t>
    </r>
    <r>
      <rPr>
        <b/>
        <sz val="16"/>
        <color rgb="FFFF0000"/>
        <rFont val="Bahnschrift Light"/>
        <family val="2"/>
      </rPr>
      <t xml:space="preserve"> =</t>
    </r>
  </si>
  <si>
    <t xml:space="preserve">x = </t>
  </si>
  <si>
    <t xml:space="preserve">valores verticales </t>
  </si>
  <si>
    <t xml:space="preserve">valores horizontales </t>
  </si>
  <si>
    <r>
      <t>q3</t>
    </r>
    <r>
      <rPr>
        <sz val="16"/>
        <color rgb="FFFF0000"/>
        <rFont val="Bahnschrift Light"/>
        <family val="2"/>
      </rPr>
      <t xml:space="preserve"> =</t>
    </r>
  </si>
  <si>
    <r>
      <t>q3</t>
    </r>
    <r>
      <rPr>
        <b/>
        <sz val="16"/>
        <color rgb="FFFF0000"/>
        <rFont val="Bahnschrift Light"/>
        <family val="2"/>
      </rPr>
      <t xml:space="preserve"> =</t>
    </r>
  </si>
  <si>
    <r>
      <t>q4</t>
    </r>
    <r>
      <rPr>
        <sz val="16"/>
        <color rgb="FFFF0000"/>
        <rFont val="Bahnschrift Light"/>
        <family val="2"/>
      </rPr>
      <t xml:space="preserve"> =</t>
    </r>
  </si>
  <si>
    <r>
      <t>q4</t>
    </r>
    <r>
      <rPr>
        <b/>
        <sz val="16"/>
        <color rgb="FFFF0000"/>
        <rFont val="Bahnschrift Light"/>
        <family val="2"/>
      </rPr>
      <t xml:space="preserve"> =</t>
    </r>
  </si>
  <si>
    <t>Condicion</t>
  </si>
  <si>
    <t xml:space="preserve">qmax </t>
  </si>
  <si>
    <t>≤</t>
  </si>
  <si>
    <t>qnet</t>
  </si>
  <si>
    <r>
      <t>q1</t>
    </r>
    <r>
      <rPr>
        <b/>
        <sz val="16"/>
        <color rgb="FFFF0000"/>
        <rFont val="Bahnschrift Light"/>
        <family val="2"/>
      </rPr>
      <t xml:space="preserve"> </t>
    </r>
    <r>
      <rPr>
        <b/>
        <sz val="16"/>
        <rFont val="Bahnschrift Light"/>
        <family val="2"/>
      </rPr>
      <t>=</t>
    </r>
  </si>
  <si>
    <t>qnet =</t>
  </si>
  <si>
    <t>Artificio</t>
  </si>
  <si>
    <r>
      <t xml:space="preserve">Azn </t>
    </r>
    <r>
      <rPr>
        <sz val="14"/>
        <color rgb="FFFF0000"/>
        <rFont val="Bahnschrift Light"/>
        <family val="2"/>
      </rPr>
      <t>=</t>
    </r>
  </si>
  <si>
    <t>Nuevos lados de la Zapata</t>
  </si>
  <si>
    <t>CARGA DEL MÁXIMA</t>
  </si>
  <si>
    <t xml:space="preserve">q1 </t>
  </si>
  <si>
    <r>
      <t>q1</t>
    </r>
    <r>
      <rPr>
        <sz val="16"/>
        <color rgb="FFFF0000"/>
        <rFont val="Bahnschrift Light"/>
        <family val="2"/>
      </rPr>
      <t xml:space="preserve"> </t>
    </r>
    <r>
      <rPr>
        <sz val="16"/>
        <rFont val="Bahnschrift Light"/>
        <family val="2"/>
      </rPr>
      <t>=</t>
    </r>
  </si>
  <si>
    <t>Por lo tanto:</t>
  </si>
  <si>
    <t>Área de Zapata definida</t>
  </si>
  <si>
    <t xml:space="preserve">CALCULO DE Q´s CON LA CARGA ULTIMA Y Az DEFINITIVA </t>
  </si>
  <si>
    <t xml:space="preserve">Carga Ultima </t>
  </si>
  <si>
    <t>Diseño Ultimo o de Rotura</t>
  </si>
  <si>
    <t>Pu=</t>
  </si>
  <si>
    <t xml:space="preserve">Esfuerzos Ultimos </t>
  </si>
  <si>
    <t>1°- VERIFICACION NECESARIA PARA EL DISEÑO</t>
  </si>
  <si>
    <t>1.1°- VERIFICACION POR PUNZONAMIENTO</t>
  </si>
  <si>
    <t xml:space="preserve">Condicion que debe cumplir </t>
  </si>
  <si>
    <t>DATO</t>
  </si>
  <si>
    <t>φ</t>
  </si>
  <si>
    <t xml:space="preserve"> CUANTIA MÍNIMA </t>
  </si>
  <si>
    <r>
      <t xml:space="preserve">pmin </t>
    </r>
    <r>
      <rPr>
        <b/>
        <sz val="14"/>
        <color rgb="FFFF0000"/>
        <rFont val="Bahnschrift Light"/>
        <family val="2"/>
      </rPr>
      <t>=</t>
    </r>
  </si>
  <si>
    <t>√</t>
  </si>
  <si>
    <t xml:space="preserve"> CUANTIA de DISEÑO </t>
  </si>
  <si>
    <r>
      <rPr>
        <sz val="14"/>
        <color rgb="FFFF0000"/>
        <rFont val="Symbol"/>
        <family val="1"/>
        <charset val="2"/>
      </rPr>
      <t>r</t>
    </r>
    <r>
      <rPr>
        <sz val="14"/>
        <color rgb="FFFF0000"/>
        <rFont val="Calibri"/>
        <family val="2"/>
        <scheme val="minor"/>
      </rPr>
      <t>d =</t>
    </r>
  </si>
  <si>
    <r>
      <rPr>
        <sz val="14"/>
        <color theme="1"/>
        <rFont val="Symbol"/>
        <family val="1"/>
        <charset val="2"/>
      </rPr>
      <t>r</t>
    </r>
    <r>
      <rPr>
        <sz val="14"/>
        <color theme="1"/>
        <rFont val="Calibri"/>
        <family val="2"/>
        <scheme val="minor"/>
      </rPr>
      <t xml:space="preserve">d </t>
    </r>
    <r>
      <rPr>
        <sz val="14"/>
        <color rgb="FFFF0000"/>
        <rFont val="Calibri"/>
        <family val="2"/>
        <scheme val="minor"/>
      </rPr>
      <t>=</t>
    </r>
  </si>
  <si>
    <r>
      <t>r</t>
    </r>
    <r>
      <rPr>
        <sz val="14"/>
        <color theme="1"/>
        <rFont val="Bahnschrift Light"/>
        <family val="2"/>
      </rPr>
      <t>min</t>
    </r>
  </si>
  <si>
    <t>% de diseño</t>
  </si>
  <si>
    <r>
      <rPr>
        <sz val="14"/>
        <color theme="1"/>
        <rFont val="Symbol"/>
        <family val="1"/>
        <charset val="2"/>
      </rPr>
      <t>r</t>
    </r>
    <r>
      <rPr>
        <sz val="14"/>
        <color theme="1"/>
        <rFont val="Calibri"/>
        <family val="2"/>
        <scheme val="minor"/>
      </rPr>
      <t>d =</t>
    </r>
  </si>
  <si>
    <r>
      <rPr>
        <sz val="14"/>
        <rFont val="Symbol"/>
        <family val="1"/>
        <charset val="2"/>
      </rPr>
      <t>r</t>
    </r>
    <r>
      <rPr>
        <sz val="14"/>
        <rFont val="Calibri"/>
        <family val="2"/>
        <scheme val="minor"/>
      </rPr>
      <t>d =</t>
    </r>
  </si>
  <si>
    <r>
      <rPr>
        <b/>
        <sz val="14"/>
        <color theme="1"/>
        <rFont val="Symbol"/>
        <family val="1"/>
        <charset val="2"/>
      </rPr>
      <t>r</t>
    </r>
    <r>
      <rPr>
        <b/>
        <sz val="14"/>
        <color theme="1"/>
        <rFont val="Calibri"/>
        <family val="2"/>
        <scheme val="minor"/>
      </rPr>
      <t xml:space="preserve">d </t>
    </r>
    <r>
      <rPr>
        <b/>
        <sz val="14"/>
        <color rgb="FFFF0000"/>
        <rFont val="Calibri"/>
        <family val="2"/>
        <scheme val="minor"/>
      </rPr>
      <t>=</t>
    </r>
  </si>
  <si>
    <r>
      <t xml:space="preserve">200% </t>
    </r>
    <r>
      <rPr>
        <sz val="14"/>
        <color theme="1"/>
        <rFont val="Symbol"/>
        <family val="1"/>
        <charset val="2"/>
      </rPr>
      <t>r</t>
    </r>
    <r>
      <rPr>
        <sz val="14"/>
        <color theme="1"/>
        <rFont val="Calibri"/>
        <family val="2"/>
        <scheme val="minor"/>
      </rPr>
      <t xml:space="preserve"> min</t>
    </r>
  </si>
  <si>
    <t xml:space="preserve"> CUANTIA MECÁNICA</t>
  </si>
  <si>
    <t>W =</t>
  </si>
  <si>
    <t>MOMENTO ULTIMO QUE ACTUA EN LA ZAPATA</t>
  </si>
  <si>
    <t>PROMEDIO DE CARGAS:</t>
  </si>
  <si>
    <r>
      <t xml:space="preserve">q1-3 </t>
    </r>
    <r>
      <rPr>
        <sz val="14"/>
        <color rgb="FFFF0000"/>
        <rFont val="Bahnschrift Light"/>
        <family val="2"/>
      </rPr>
      <t>=</t>
    </r>
  </si>
  <si>
    <r>
      <t xml:space="preserve">q1-3 </t>
    </r>
    <r>
      <rPr>
        <b/>
        <sz val="14"/>
        <color rgb="FFFF0000"/>
        <rFont val="Bahnschrift Light"/>
        <family val="2"/>
      </rPr>
      <t>=</t>
    </r>
  </si>
  <si>
    <r>
      <t xml:space="preserve">q2-4 </t>
    </r>
    <r>
      <rPr>
        <sz val="14"/>
        <color rgb="FFFF0000"/>
        <rFont val="Bahnschrift Light"/>
        <family val="2"/>
      </rPr>
      <t>=</t>
    </r>
  </si>
  <si>
    <r>
      <t xml:space="preserve">q2-4 </t>
    </r>
    <r>
      <rPr>
        <b/>
        <sz val="14"/>
        <color rgb="FFFF0000"/>
        <rFont val="Bahnschrift Light"/>
        <family val="2"/>
      </rPr>
      <t>=</t>
    </r>
  </si>
  <si>
    <r>
      <t xml:space="preserve">q1-2 </t>
    </r>
    <r>
      <rPr>
        <b/>
        <sz val="14"/>
        <color rgb="FFFF0000"/>
        <rFont val="Bahnschrift Light"/>
        <family val="2"/>
      </rPr>
      <t>=</t>
    </r>
  </si>
  <si>
    <r>
      <t xml:space="preserve">q3-4 </t>
    </r>
    <r>
      <rPr>
        <b/>
        <sz val="14"/>
        <color rgb="FFFF0000"/>
        <rFont val="Bahnschrift Light"/>
        <family val="2"/>
      </rPr>
      <t>=</t>
    </r>
  </si>
  <si>
    <t>EJE T (ZX)</t>
  </si>
  <si>
    <r>
      <t xml:space="preserve">x </t>
    </r>
    <r>
      <rPr>
        <b/>
        <sz val="14"/>
        <color rgb="FFFF0000"/>
        <rFont val="Bahnschrift Light"/>
        <family val="2"/>
      </rPr>
      <t>=</t>
    </r>
  </si>
  <si>
    <r>
      <t xml:space="preserve">y </t>
    </r>
    <r>
      <rPr>
        <b/>
        <sz val="14"/>
        <color rgb="FFFF0000"/>
        <rFont val="Bahnschrift Light"/>
        <family val="2"/>
      </rPr>
      <t>=</t>
    </r>
  </si>
  <si>
    <r>
      <t xml:space="preserve">z </t>
    </r>
    <r>
      <rPr>
        <b/>
        <sz val="14"/>
        <color rgb="FFFF0000"/>
        <rFont val="Bahnschrift Light"/>
        <family val="2"/>
      </rPr>
      <t>=</t>
    </r>
  </si>
  <si>
    <r>
      <t xml:space="preserve">M1 </t>
    </r>
    <r>
      <rPr>
        <b/>
        <sz val="14"/>
        <color rgb="FFFF0000"/>
        <rFont val="Bahnschrift Light"/>
        <family val="2"/>
      </rPr>
      <t>=</t>
    </r>
  </si>
  <si>
    <t>Rectangulo</t>
  </si>
  <si>
    <t>z</t>
  </si>
  <si>
    <r>
      <t xml:space="preserve">M2 </t>
    </r>
    <r>
      <rPr>
        <b/>
        <sz val="14"/>
        <color rgb="FFFF0000"/>
        <rFont val="Bahnschrift Light"/>
        <family val="2"/>
      </rPr>
      <t>=</t>
    </r>
  </si>
  <si>
    <t>Triangulo</t>
  </si>
  <si>
    <r>
      <t xml:space="preserve">Mu </t>
    </r>
    <r>
      <rPr>
        <b/>
        <sz val="14"/>
        <color rgb="FFFF0000"/>
        <rFont val="Bahnschrift Light"/>
        <family val="2"/>
      </rPr>
      <t>=</t>
    </r>
  </si>
  <si>
    <t xml:space="preserve">M1 </t>
  </si>
  <si>
    <t>M2</t>
  </si>
  <si>
    <t>EJE S (ZX)</t>
  </si>
  <si>
    <t xml:space="preserve">DATOS PARA PERALTE EFECTIVO DE LA ZAPATA, Mu SE USA EL MAYOR </t>
  </si>
  <si>
    <r>
      <rPr>
        <sz val="14"/>
        <rFont val="Calibri"/>
        <family val="2"/>
      </rPr>
      <t xml:space="preserve">φ   </t>
    </r>
    <r>
      <rPr>
        <sz val="14"/>
        <rFont val="Bahnschrift Light"/>
        <family val="2"/>
      </rPr>
      <t>=</t>
    </r>
  </si>
  <si>
    <t>B  =</t>
  </si>
  <si>
    <t>^</t>
  </si>
  <si>
    <r>
      <t xml:space="preserve">d </t>
    </r>
    <r>
      <rPr>
        <b/>
        <sz val="14"/>
        <color rgb="FFFF0000"/>
        <rFont val="Bahnschrift Light"/>
        <family val="2"/>
      </rPr>
      <t>=</t>
    </r>
  </si>
  <si>
    <t xml:space="preserve">ALTURA DE LA ZAPATA </t>
  </si>
  <si>
    <t>Recubrimiento</t>
  </si>
  <si>
    <t xml:space="preserve">Usamos acero </t>
  </si>
  <si>
    <t>#</t>
  </si>
  <si>
    <r>
      <t xml:space="preserve">hz  </t>
    </r>
    <r>
      <rPr>
        <b/>
        <sz val="16"/>
        <color rgb="FFFF0000"/>
        <rFont val="Bahnschrift Light SemiCondensed"/>
        <family val="2"/>
      </rPr>
      <t>=</t>
    </r>
  </si>
  <si>
    <r>
      <t xml:space="preserve">r </t>
    </r>
    <r>
      <rPr>
        <b/>
        <sz val="16"/>
        <color rgb="FFFF0000"/>
        <rFont val="Bahnschrift Light SemiCondensed"/>
        <family val="2"/>
      </rPr>
      <t>=</t>
    </r>
  </si>
  <si>
    <t>Diametro</t>
  </si>
  <si>
    <t>Plg.</t>
  </si>
  <si>
    <t>Cm</t>
  </si>
  <si>
    <t>Cm2</t>
  </si>
  <si>
    <r>
      <t>hz</t>
    </r>
    <r>
      <rPr>
        <b/>
        <sz val="16"/>
        <color rgb="FFFF0000"/>
        <rFont val="Bahnschrift Light SemiCondensed"/>
        <family val="2"/>
      </rPr>
      <t xml:space="preserve">  =</t>
    </r>
  </si>
  <si>
    <t># 3</t>
  </si>
  <si>
    <t># 4</t>
  </si>
  <si>
    <t>1/82"</t>
  </si>
  <si>
    <t># 5</t>
  </si>
  <si>
    <t>Recalculamos el Peralte efectivo</t>
  </si>
  <si>
    <t># 6</t>
  </si>
  <si>
    <t># 8</t>
  </si>
  <si>
    <r>
      <t xml:space="preserve">dr  </t>
    </r>
    <r>
      <rPr>
        <b/>
        <sz val="16"/>
        <color rgb="FFFF0000"/>
        <rFont val="Bahnschrift Light SemiCondensed"/>
        <family val="2"/>
      </rPr>
      <t>=</t>
    </r>
  </si>
  <si>
    <r>
      <t>dr</t>
    </r>
    <r>
      <rPr>
        <b/>
        <sz val="16"/>
        <color rgb="FFFF0000"/>
        <rFont val="Bahnschrift Light SemiCondensed"/>
        <family val="2"/>
      </rPr>
      <t xml:space="preserve">  =</t>
    </r>
  </si>
  <si>
    <t>CORTANTE DE CONCRETO Vc</t>
  </si>
  <si>
    <t>bc = t1/t2</t>
  </si>
  <si>
    <r>
      <t xml:space="preserve">Vc </t>
    </r>
    <r>
      <rPr>
        <b/>
        <sz val="14"/>
        <color rgb="FFFF0000"/>
        <rFont val="Bahnschrift Light SemiCondensed"/>
        <family val="2"/>
      </rPr>
      <t>=</t>
    </r>
  </si>
  <si>
    <t>seccion crtica 2 lados</t>
  </si>
  <si>
    <r>
      <rPr>
        <b/>
        <sz val="14"/>
        <color theme="4" tint="-0.249977111117893"/>
        <rFont val="Symbol"/>
        <family val="1"/>
        <charset val="2"/>
      </rPr>
      <t>a</t>
    </r>
    <r>
      <rPr>
        <b/>
        <sz val="14"/>
        <color theme="4" tint="-0.249977111117893"/>
        <rFont val="Calibri"/>
        <family val="2"/>
      </rPr>
      <t xml:space="preserve"> =</t>
    </r>
  </si>
  <si>
    <t xml:space="preserve">4 lados </t>
  </si>
  <si>
    <t>m = t1+d</t>
  </si>
  <si>
    <t xml:space="preserve">3 lados </t>
  </si>
  <si>
    <t xml:space="preserve">2 lados </t>
  </si>
  <si>
    <t>n = t2+d</t>
  </si>
  <si>
    <t>perimetro critico</t>
  </si>
  <si>
    <t>bo = 2(m + n)</t>
  </si>
  <si>
    <r>
      <t xml:space="preserve">bo </t>
    </r>
    <r>
      <rPr>
        <b/>
        <sz val="14"/>
        <color rgb="FFFF0000"/>
        <rFont val="Calibri"/>
        <family val="2"/>
      </rPr>
      <t>=</t>
    </r>
  </si>
  <si>
    <t>Se usa el menor valor del cortante del concreto</t>
  </si>
  <si>
    <r>
      <t xml:space="preserve">Ac </t>
    </r>
    <r>
      <rPr>
        <b/>
        <sz val="14"/>
        <color rgb="FFFF0000"/>
        <rFont val="Bahnschrift Light"/>
        <family val="2"/>
      </rPr>
      <t>=</t>
    </r>
  </si>
  <si>
    <r>
      <t xml:space="preserve">m </t>
    </r>
    <r>
      <rPr>
        <b/>
        <sz val="14"/>
        <color rgb="FFFF0000"/>
        <rFont val="Bahnschrift Light"/>
        <family val="2"/>
      </rPr>
      <t>x</t>
    </r>
    <r>
      <rPr>
        <b/>
        <sz val="14"/>
        <rFont val="Bahnschrift Light"/>
        <family val="2"/>
      </rPr>
      <t xml:space="preserve"> n =</t>
    </r>
  </si>
  <si>
    <r>
      <t xml:space="preserve">Vc </t>
    </r>
    <r>
      <rPr>
        <sz val="14"/>
        <color rgb="FFFF0000"/>
        <rFont val="Bahnschrift Light SemiCondensed"/>
        <family val="2"/>
      </rPr>
      <t>=</t>
    </r>
  </si>
  <si>
    <t>Cortante Ultima</t>
  </si>
  <si>
    <t>Esfuerzo neto promedio</t>
  </si>
  <si>
    <r>
      <t xml:space="preserve">Vu </t>
    </r>
    <r>
      <rPr>
        <sz val="14"/>
        <color rgb="FFFF0000"/>
        <rFont val="Bahnschrift Light"/>
        <family val="2"/>
      </rPr>
      <t>=</t>
    </r>
  </si>
  <si>
    <r>
      <t xml:space="preserve">qnp </t>
    </r>
    <r>
      <rPr>
        <sz val="14"/>
        <color rgb="FFFF0000"/>
        <rFont val="Bahnschrift Light"/>
        <family val="2"/>
      </rPr>
      <t>=</t>
    </r>
  </si>
  <si>
    <r>
      <t xml:space="preserve">Vu </t>
    </r>
    <r>
      <rPr>
        <b/>
        <sz val="14"/>
        <color rgb="FFFF0000"/>
        <rFont val="Bahnschrift Light"/>
        <family val="2"/>
      </rPr>
      <t>=</t>
    </r>
  </si>
  <si>
    <r>
      <t xml:space="preserve">qnp </t>
    </r>
    <r>
      <rPr>
        <b/>
        <sz val="14"/>
        <color rgb="FFFF0000"/>
        <rFont val="Bahnschrift Light"/>
        <family val="2"/>
      </rPr>
      <t>=</t>
    </r>
  </si>
  <si>
    <t>Cortante Nominal</t>
  </si>
  <si>
    <r>
      <t xml:space="preserve">Vn </t>
    </r>
    <r>
      <rPr>
        <sz val="14"/>
        <color rgb="FFFF0000"/>
        <rFont val="Bahnschrift Light"/>
        <family val="2"/>
      </rPr>
      <t>=</t>
    </r>
  </si>
  <si>
    <r>
      <t xml:space="preserve">Vn </t>
    </r>
    <r>
      <rPr>
        <b/>
        <sz val="14"/>
        <color rgb="FFFF0000"/>
        <rFont val="Bahnschrift Light"/>
        <family val="2"/>
      </rPr>
      <t>=</t>
    </r>
  </si>
  <si>
    <t>Por lo tanto :</t>
  </si>
  <si>
    <t>≥</t>
  </si>
  <si>
    <t>1.2°- VERIFICACION POR CORTANTE</t>
  </si>
  <si>
    <t>CORTANTE DEL CONCRETO</t>
  </si>
  <si>
    <r>
      <t>Vc</t>
    </r>
    <r>
      <rPr>
        <b/>
        <sz val="14"/>
        <color rgb="FFFF0000"/>
        <rFont val="Bahnschrift Light"/>
        <family val="2"/>
      </rPr>
      <t xml:space="preserve"> =</t>
    </r>
  </si>
  <si>
    <t>↓</t>
  </si>
  <si>
    <t>d</t>
  </si>
  <si>
    <r>
      <t xml:space="preserve">qy * Lv </t>
    </r>
    <r>
      <rPr>
        <b/>
        <sz val="14"/>
        <color rgb="FFFF0000"/>
        <rFont val="Bahnschrift Light"/>
        <family val="2"/>
      </rPr>
      <t>=</t>
    </r>
  </si>
  <si>
    <r>
      <t xml:space="preserve">qz*Lv/2 </t>
    </r>
    <r>
      <rPr>
        <b/>
        <sz val="14"/>
        <color rgb="FFFF0000"/>
        <rFont val="Bahnschrift Light"/>
        <family val="2"/>
      </rPr>
      <t>=</t>
    </r>
  </si>
  <si>
    <t>CORTANTE ÚLTIMA</t>
  </si>
  <si>
    <t>CORTANTE NOMINAL</t>
  </si>
  <si>
    <t>1.3°- VERIFICACION POR APLASTAMIENTO</t>
  </si>
  <si>
    <t xml:space="preserve">3.1.1°- COLUMNA </t>
  </si>
  <si>
    <t>Máxima Carga que soporta la seccion del Concreto</t>
  </si>
  <si>
    <r>
      <t xml:space="preserve">Pnb </t>
    </r>
    <r>
      <rPr>
        <b/>
        <sz val="14"/>
        <color rgb="FFFF0000"/>
        <rFont val="Bahnschrift Light"/>
        <family val="2"/>
      </rPr>
      <t>=</t>
    </r>
  </si>
  <si>
    <r>
      <t xml:space="preserve">Pn </t>
    </r>
    <r>
      <rPr>
        <b/>
        <sz val="14"/>
        <color rgb="FFFF0000"/>
        <rFont val="Bahnschrift Light"/>
        <family val="2"/>
      </rPr>
      <t>=</t>
    </r>
  </si>
  <si>
    <t>3.1.1°- ZAPATA</t>
  </si>
  <si>
    <t>A2 = Xo*T</t>
  </si>
  <si>
    <t xml:space="preserve">Área de la Zapata  </t>
  </si>
  <si>
    <r>
      <t xml:space="preserve">Xo </t>
    </r>
    <r>
      <rPr>
        <b/>
        <sz val="14"/>
        <color rgb="FFFF0000"/>
        <rFont val="Bahnschrift Light"/>
        <family val="2"/>
      </rPr>
      <t>=</t>
    </r>
  </si>
  <si>
    <r>
      <t>Ao</t>
    </r>
    <r>
      <rPr>
        <b/>
        <sz val="14"/>
        <color rgb="FFFF0000"/>
        <rFont val="Bahnschrift Light"/>
        <family val="2"/>
      </rPr>
      <t xml:space="preserve"> =</t>
    </r>
  </si>
  <si>
    <r>
      <t xml:space="preserve">Ao </t>
    </r>
    <r>
      <rPr>
        <b/>
        <sz val="14"/>
        <color rgb="FFFF0000"/>
        <rFont val="Bahnschrift Light"/>
        <family val="2"/>
      </rPr>
      <t>=</t>
    </r>
  </si>
  <si>
    <t xml:space="preserve">Por lo Tanto : </t>
  </si>
  <si>
    <t xml:space="preserve">2°-DISEÑO POR FLEXIÓN </t>
  </si>
  <si>
    <t>2.1°- DISEÑO POR FLEXIÓN  EN EJE Y "S"</t>
  </si>
  <si>
    <t>Altura equivalente de compresion</t>
  </si>
  <si>
    <r>
      <t xml:space="preserve">a </t>
    </r>
    <r>
      <rPr>
        <b/>
        <sz val="16"/>
        <color rgb="FFFF0000"/>
        <rFont val="Calibri"/>
        <family val="2"/>
        <scheme val="minor"/>
      </rPr>
      <t>=</t>
    </r>
  </si>
  <si>
    <t>Área del Acero</t>
  </si>
  <si>
    <r>
      <t>As</t>
    </r>
    <r>
      <rPr>
        <b/>
        <sz val="16"/>
        <color rgb="FFFF0000"/>
        <rFont val="Calibri"/>
        <family val="2"/>
        <scheme val="minor"/>
      </rPr>
      <t xml:space="preserve">  =</t>
    </r>
  </si>
  <si>
    <r>
      <t xml:space="preserve">As   </t>
    </r>
    <r>
      <rPr>
        <b/>
        <sz val="16"/>
        <color rgb="FFFF0000"/>
        <rFont val="Calibri"/>
        <family val="2"/>
        <scheme val="minor"/>
      </rPr>
      <t>=</t>
    </r>
  </si>
  <si>
    <t>Cuantia de diseño</t>
  </si>
  <si>
    <r>
      <t xml:space="preserve">ρ  </t>
    </r>
    <r>
      <rPr>
        <b/>
        <sz val="16"/>
        <color rgb="FFFF0000"/>
        <rFont val="Calibri"/>
        <family val="2"/>
        <scheme val="minor"/>
      </rPr>
      <t>=</t>
    </r>
  </si>
  <si>
    <t>Ecuación …........................(1)</t>
  </si>
  <si>
    <t>Parametro de Diseño</t>
  </si>
  <si>
    <r>
      <t xml:space="preserve">Ru  </t>
    </r>
    <r>
      <rPr>
        <b/>
        <sz val="16"/>
        <color rgb="FFFF0000"/>
        <rFont val="Calibri"/>
        <family val="2"/>
        <scheme val="minor"/>
      </rPr>
      <t>=</t>
    </r>
  </si>
  <si>
    <t xml:space="preserve">Comprobacion de Cuantias </t>
  </si>
  <si>
    <r>
      <t xml:space="preserve">ρ </t>
    </r>
    <r>
      <rPr>
        <b/>
        <sz val="16"/>
        <color rgb="FFFF0000"/>
        <rFont val="Calibri"/>
        <family val="2"/>
        <scheme val="minor"/>
      </rPr>
      <t>=</t>
    </r>
  </si>
  <si>
    <t>Ecuación …........................(2)</t>
  </si>
  <si>
    <t>Ec. (1)</t>
  </si>
  <si>
    <t>Ec. (2)</t>
  </si>
  <si>
    <t>Cuantia Mínima</t>
  </si>
  <si>
    <r>
      <t xml:space="preserve">ρmin </t>
    </r>
    <r>
      <rPr>
        <b/>
        <sz val="16"/>
        <color rgb="FFFF0000"/>
        <rFont val="Calibri"/>
        <family val="2"/>
        <scheme val="minor"/>
      </rPr>
      <t>=</t>
    </r>
  </si>
  <si>
    <t>Cuantia Máxima</t>
  </si>
  <si>
    <r>
      <t xml:space="preserve">ρmax </t>
    </r>
    <r>
      <rPr>
        <b/>
        <sz val="16"/>
        <color rgb="FFFF0000"/>
        <rFont val="Calibri"/>
        <family val="2"/>
        <scheme val="minor"/>
      </rPr>
      <t>=</t>
    </r>
  </si>
  <si>
    <r>
      <t xml:space="preserve">ρmax  </t>
    </r>
    <r>
      <rPr>
        <b/>
        <sz val="16"/>
        <color rgb="FFFF0000"/>
        <rFont val="Calibri"/>
        <family val="2"/>
        <scheme val="minor"/>
      </rPr>
      <t>=</t>
    </r>
  </si>
  <si>
    <t>ρ min</t>
  </si>
  <si>
    <t>ρ</t>
  </si>
  <si>
    <t>ρ max</t>
  </si>
  <si>
    <t>Calculo de Acero</t>
  </si>
  <si>
    <t>varilla a usar N° =</t>
  </si>
  <si>
    <t>BARILLA</t>
  </si>
  <si>
    <t>ÁREA</t>
  </si>
  <si>
    <t>r=</t>
  </si>
  <si>
    <t>As  =</t>
  </si>
  <si>
    <t xml:space="preserve">Calculo de # Varillas </t>
  </si>
  <si>
    <r>
      <t xml:space="preserve">N°v  </t>
    </r>
    <r>
      <rPr>
        <b/>
        <sz val="16"/>
        <color rgb="FFFF0000"/>
        <rFont val="Bahnschrift Light SemiCondensed"/>
        <family val="2"/>
      </rPr>
      <t>=</t>
    </r>
  </si>
  <si>
    <t>≈</t>
  </si>
  <si>
    <t>Varillas</t>
  </si>
  <si>
    <t>Área del Acero Real</t>
  </si>
  <si>
    <r>
      <t>Asr</t>
    </r>
    <r>
      <rPr>
        <b/>
        <sz val="16"/>
        <color rgb="FFFF0000"/>
        <rFont val="Bahnschrift Light SemiCondensed"/>
        <family val="2"/>
      </rPr>
      <t xml:space="preserve"> =</t>
    </r>
  </si>
  <si>
    <r>
      <t xml:space="preserve">Asr </t>
    </r>
    <r>
      <rPr>
        <b/>
        <sz val="16"/>
        <color rgb="FFFF0000"/>
        <rFont val="Bahnschrift Light SemiCondensed"/>
        <family val="2"/>
      </rPr>
      <t>=</t>
    </r>
  </si>
  <si>
    <t>Calculo de Exceso</t>
  </si>
  <si>
    <r>
      <t xml:space="preserve">Exc  </t>
    </r>
    <r>
      <rPr>
        <b/>
        <sz val="16"/>
        <color rgb="FFFF0000"/>
        <rFont val="Bahnschrift Light SemiCondensed"/>
        <family val="2"/>
      </rPr>
      <t>=</t>
    </r>
  </si>
  <si>
    <t xml:space="preserve">%Exc </t>
  </si>
  <si>
    <t>condicion</t>
  </si>
  <si>
    <t>Calculo de Exceso %</t>
  </si>
  <si>
    <t>Separacion Real entre Varillas</t>
  </si>
  <si>
    <r>
      <t>Sr</t>
    </r>
    <r>
      <rPr>
        <b/>
        <sz val="16"/>
        <color rgb="FFFF0000"/>
        <rFont val="Bahnschrift Light SemiCondensed"/>
        <family val="2"/>
      </rPr>
      <t xml:space="preserve"> =</t>
    </r>
  </si>
  <si>
    <t xml:space="preserve">POR LO TANTO TRABAJAREMOS CON Sr min    = </t>
  </si>
  <si>
    <t xml:space="preserve">Usar </t>
  </si>
  <si>
    <t>φv</t>
  </si>
  <si>
    <t>2.2°- DISEÑO POR FLEXIÓN  EN EJE X "T"</t>
  </si>
  <si>
    <t>φv #3=</t>
  </si>
  <si>
    <t>3°-PLANOS</t>
  </si>
  <si>
    <t>EN ELEVACION</t>
  </si>
  <si>
    <t>EN PLANTA</t>
  </si>
  <si>
    <r>
      <t xml:space="preserve">S </t>
    </r>
    <r>
      <rPr>
        <b/>
        <sz val="14"/>
        <color rgb="FFFF0000"/>
        <rFont val="Bahnschrift Light"/>
        <family val="2"/>
      </rPr>
      <t>=</t>
    </r>
  </si>
  <si>
    <r>
      <t xml:space="preserve">hz </t>
    </r>
    <r>
      <rPr>
        <b/>
        <sz val="14"/>
        <color rgb="FFFF0000"/>
        <rFont val="Bahnschrift Light"/>
        <family val="2"/>
      </rPr>
      <t>=</t>
    </r>
  </si>
  <si>
    <r>
      <t>T</t>
    </r>
    <r>
      <rPr>
        <b/>
        <sz val="14"/>
        <color rgb="FFFF0000"/>
        <rFont val="Bahnschrift Light"/>
        <family val="2"/>
      </rPr>
      <t xml:space="preserve"> =</t>
    </r>
  </si>
  <si>
    <t xml:space="preserve">PRESIMENCIONAMIENTO DE LA COLUMNA </t>
  </si>
  <si>
    <t>específico  ɣ =</t>
  </si>
  <si>
    <t xml:space="preserve"> La edificación está localizada en la ciudad de Huánuco.</t>
  </si>
  <si>
    <t xml:space="preserve">edificación los muros serán de altura completa (100 kg/m2) </t>
  </si>
  <si>
    <t xml:space="preserve"> Por requerimiento del PR con referencia al diseño de mezcla se usara un concreto con f’c= </t>
  </si>
  <si>
    <t xml:space="preserve">(para las zapatas) y f’c= </t>
  </si>
  <si>
    <t>So=</t>
  </si>
  <si>
    <t xml:space="preserve">Roca Dura </t>
  </si>
  <si>
    <t xml:space="preserve">Roca Fracturada, arena densa </t>
  </si>
  <si>
    <t>Arena densa o gruesa, sue. Cohesivo</t>
  </si>
  <si>
    <t>suelo excepcionalmente flexible.</t>
  </si>
  <si>
    <t>S1=</t>
  </si>
  <si>
    <t>S2=</t>
  </si>
  <si>
    <t>S3=</t>
  </si>
  <si>
    <t>SEGÚN EMS</t>
  </si>
  <si>
    <t>GP</t>
  </si>
  <si>
    <t>hz</t>
  </si>
  <si>
    <r>
      <rPr>
        <b/>
        <sz val="14"/>
        <color rgb="FF002060"/>
        <rFont val="Symbol"/>
        <family val="1"/>
        <charset val="2"/>
      </rPr>
      <t>g</t>
    </r>
    <r>
      <rPr>
        <b/>
        <vertAlign val="subscript"/>
        <sz val="14"/>
        <color rgb="FF002060"/>
        <rFont val="Calibri"/>
        <family val="2"/>
      </rPr>
      <t>suelo</t>
    </r>
  </si>
  <si>
    <t>hf</t>
  </si>
  <si>
    <t>NTN</t>
  </si>
  <si>
    <t>PARA  TIPO C-1</t>
  </si>
  <si>
    <t>Del piso 1-2 serán restaurante</t>
  </si>
  <si>
    <t>Del piso 3-7 serán oficinas</t>
  </si>
  <si>
    <t>Del piso 8-12 serán vivienda</t>
  </si>
  <si>
    <t xml:space="preserve">peso del acabado considerar </t>
  </si>
  <si>
    <r>
      <t xml:space="preserve">se encuentra un suelo </t>
    </r>
    <r>
      <rPr>
        <sz val="11"/>
        <color rgb="FFFF0000"/>
        <rFont val="Calibri"/>
        <family val="2"/>
        <scheme val="minor"/>
      </rPr>
      <t>GP</t>
    </r>
    <r>
      <rPr>
        <sz val="11"/>
        <color theme="1"/>
        <rFont val="Calibri"/>
        <family val="2"/>
        <scheme val="minor"/>
      </rPr>
      <t xml:space="preserve"> cuya capacidad portante ultima es de</t>
    </r>
  </si>
  <si>
    <t>OFICINA</t>
  </si>
  <si>
    <t>RESTAURANTE</t>
  </si>
  <si>
    <t># 7</t>
  </si>
  <si>
    <t># 9</t>
  </si>
  <si>
    <t># 10</t>
  </si>
  <si>
    <r>
      <t xml:space="preserve">150% </t>
    </r>
    <r>
      <rPr>
        <sz val="14"/>
        <rFont val="Symbol"/>
        <family val="1"/>
        <charset val="2"/>
      </rPr>
      <t>r</t>
    </r>
    <r>
      <rPr>
        <sz val="14"/>
        <rFont val="Calibri"/>
        <family val="2"/>
        <scheme val="minor"/>
      </rPr>
      <t xml:space="preserve"> min</t>
    </r>
  </si>
  <si>
    <t>Av #7</t>
  </si>
  <si>
    <t>φv #7</t>
  </si>
  <si>
    <t>GRADO 50</t>
  </si>
  <si>
    <t>CALCULO DE LA CM y CV POR UNIDAD DE AREA</t>
  </si>
  <si>
    <r>
      <t xml:space="preserve">q1-2 </t>
    </r>
    <r>
      <rPr>
        <sz val="14"/>
        <color rgb="FFFF0000"/>
        <rFont val="Bahnschrift Light"/>
        <family val="2"/>
      </rPr>
      <t>=</t>
    </r>
  </si>
  <si>
    <r>
      <t xml:space="preserve">q3-4 </t>
    </r>
    <r>
      <rPr>
        <sz val="14"/>
        <color rgb="FFFF0000"/>
        <rFont val="Bahnschrift Light"/>
        <family val="2"/>
      </rPr>
      <t>=</t>
    </r>
  </si>
  <si>
    <t>Rediseñamos valores de lados de la Zapata</t>
  </si>
  <si>
    <t>Primero para el eje "S"</t>
  </si>
  <si>
    <t>Ahora para el eje "T"</t>
  </si>
  <si>
    <t>M = Fxd</t>
  </si>
  <si>
    <t xml:space="preserve">% para cuantia de diseño </t>
  </si>
  <si>
    <r>
      <t xml:space="preserve">250% </t>
    </r>
    <r>
      <rPr>
        <sz val="14"/>
        <color theme="1"/>
        <rFont val="Symbol"/>
        <family val="1"/>
        <charset val="2"/>
      </rPr>
      <t>r</t>
    </r>
    <r>
      <rPr>
        <sz val="14"/>
        <color theme="1"/>
        <rFont val="Calibri"/>
        <family val="2"/>
        <scheme val="minor"/>
      </rPr>
      <t xml:space="preserve"> min</t>
    </r>
  </si>
  <si>
    <r>
      <t xml:space="preserve">300% </t>
    </r>
    <r>
      <rPr>
        <sz val="14"/>
        <color theme="1"/>
        <rFont val="Symbol"/>
        <family val="1"/>
        <charset val="2"/>
      </rPr>
      <t>r</t>
    </r>
    <r>
      <rPr>
        <sz val="14"/>
        <color theme="1"/>
        <rFont val="Calibri"/>
        <family val="2"/>
        <scheme val="minor"/>
      </rPr>
      <t xml:space="preserve"> min</t>
    </r>
  </si>
  <si>
    <r>
      <t xml:space="preserve">125% </t>
    </r>
    <r>
      <rPr>
        <sz val="14"/>
        <rFont val="Symbol"/>
        <family val="1"/>
        <charset val="2"/>
      </rPr>
      <t>r</t>
    </r>
    <r>
      <rPr>
        <sz val="14"/>
        <rFont val="Calibri"/>
        <family val="2"/>
        <scheme val="minor"/>
      </rPr>
      <t xml:space="preserve"> min</t>
    </r>
  </si>
  <si>
    <r>
      <t xml:space="preserve">175% </t>
    </r>
    <r>
      <rPr>
        <sz val="14"/>
        <color rgb="FFFF0000"/>
        <rFont val="Symbol"/>
        <family val="1"/>
        <charset val="2"/>
      </rPr>
      <t>r</t>
    </r>
    <r>
      <rPr>
        <sz val="14"/>
        <color rgb="FFFF0000"/>
        <rFont val="Calibri"/>
        <family val="2"/>
        <scheme val="minor"/>
      </rPr>
      <t xml:space="preserve"> min</t>
    </r>
  </si>
  <si>
    <r>
      <t xml:space="preserve">Como no cumple en la verificaciones con el peralte calculado, aumentamos el peralte "d" tambien para tener hz=1.00m </t>
    </r>
    <r>
      <rPr>
        <b/>
        <sz val="14"/>
        <color rgb="FFFF0000"/>
        <rFont val="Bahnschrift Light SemiCondensed"/>
        <family val="2"/>
      </rPr>
      <t>= 100cm</t>
    </r>
  </si>
  <si>
    <t xml:space="preserve">CONBINACION DINAMICA </t>
  </si>
  <si>
    <t>CONBINACION ESTÁTICA</t>
  </si>
  <si>
    <t>CONB. DINAMICA</t>
  </si>
  <si>
    <t>CONB. ESTATICA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</si>
</sst>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4">
    <numFmt numFmtId="164" formatCode="#,###.00&quot;kg/cm2&quot;"/>
    <numFmt numFmtId="165" formatCode="#,##0.00&quot;tn/m3&quot;"/>
    <numFmt numFmtId="166" formatCode="#,##0&quot;cm&quot;"/>
    <numFmt numFmtId="167" formatCode="#,##0.00&quot;mts&quot;"/>
    <numFmt numFmtId="168" formatCode="#,##0&quot;kg/cm2&quot;"/>
    <numFmt numFmtId="169" formatCode="#,###.0\ &quot;m2&quot;"/>
    <numFmt numFmtId="170" formatCode="0.0"/>
    <numFmt numFmtId="171" formatCode="#,###.00\ &quot;m2&quot;"/>
    <numFmt numFmtId="172" formatCode="#,###.00\ &quot;tn&quot;"/>
    <numFmt numFmtId="173" formatCode="0.000"/>
    <numFmt numFmtId="174" formatCode="#,###.00\ &quot;tn/m2&quot;"/>
    <numFmt numFmtId="175" formatCode="#,##0.0&quot;mts&quot;"/>
    <numFmt numFmtId="176" formatCode="#,##0.00&quot; &quot;&quot;m&quot;"/>
    <numFmt numFmtId="177" formatCode="0&quot; &quot;&quot; varillas&quot;"/>
    <numFmt numFmtId="178" formatCode="0.00&quot; &quot;&quot;cm²&quot;"/>
    <numFmt numFmtId="179" formatCode="#,##0.00&quot; &quot;&quot;cm²&quot;"/>
    <numFmt numFmtId="180" formatCode="0.00&quot; &quot;&quot;% As&quot;"/>
    <numFmt numFmtId="181" formatCode="#,##0.00&quot; &quot;&quot;cm&quot;"/>
    <numFmt numFmtId="182" formatCode="0.0000"/>
    <numFmt numFmtId="183" formatCode="#,##0.00&quot; &quot;&quot; &quot;"/>
    <numFmt numFmtId="184" formatCode="#,##0.00&quot; &quot;&quot;Tn-m&quot;"/>
    <numFmt numFmtId="185" formatCode="#,##0.00&quot; &quot;&quot;Tn&quot;"/>
    <numFmt numFmtId="186" formatCode="#,##0.00&quot; &quot;&quot;Tn/m&quot;"/>
    <numFmt numFmtId="187" formatCode="#,##0&quot; &quot;&quot;Kg/cm²&quot;"/>
    <numFmt numFmtId="188" formatCode="#,##0.00&quot; &quot;&quot;Tn/m²&quot;"/>
    <numFmt numFmtId="189" formatCode="#,##0.00&quot; &quot;&quot;m²&quot;"/>
    <numFmt numFmtId="190" formatCode="0.00&quot; &quot;&quot;m&quot;"/>
    <numFmt numFmtId="191" formatCode="#,##0.00&quot; &quot;&quot;Kg/cm²&quot;"/>
    <numFmt numFmtId="192" formatCode="#,##0.00&quot; &quot;&quot;Tn/m³&quot;"/>
    <numFmt numFmtId="193" formatCode="#,###.00&quot;mts&quot;"/>
    <numFmt numFmtId="194" formatCode="##,##0.00&quot;Tn*m &quot;"/>
    <numFmt numFmtId="195" formatCode="#,##0&quot; &quot;&quot;cm&quot;"/>
    <numFmt numFmtId="196" formatCode="#,##0.0&quot; &quot;&quot;m&quot;"/>
    <numFmt numFmtId="197" formatCode="#,##0.0&quot; &quot;&quot;cm²&quot;"/>
  </numFmts>
  <fonts count="180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00206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11"/>
      <color rgb="FF00B050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9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11"/>
      <color rgb="FFC00000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1"/>
      <color rgb="FFD945DD"/>
      <name val="Calibri"/>
      <family val="2"/>
      <scheme val="minor"/>
    </font>
    <font>
      <sz val="11"/>
      <color rgb="FFFE24FE"/>
      <name val="Calibri"/>
      <family val="2"/>
      <scheme val="minor"/>
    </font>
    <font>
      <b/>
      <sz val="12"/>
      <color rgb="FFC00000"/>
      <name val="Calibri"/>
      <family val="2"/>
      <scheme val="minor"/>
    </font>
    <font>
      <sz val="12"/>
      <color rgb="FFFE24FE"/>
      <name val="Calibri"/>
      <family val="2"/>
      <scheme val="minor"/>
    </font>
    <font>
      <b/>
      <sz val="8"/>
      <color rgb="FFC00000"/>
      <name val="Calibri"/>
      <family val="2"/>
      <scheme val="minor"/>
    </font>
    <font>
      <b/>
      <sz val="11"/>
      <color rgb="FFFE24FE"/>
      <name val="Calibri"/>
      <family val="2"/>
      <scheme val="minor"/>
    </font>
    <font>
      <b/>
      <sz val="12"/>
      <color theme="8" tint="-0.249977111117893"/>
      <name val="Calibri"/>
      <family val="2"/>
      <scheme val="minor"/>
    </font>
    <font>
      <b/>
      <sz val="11"/>
      <color rgb="FF0070C0"/>
      <name val="Calibri"/>
      <family val="2"/>
      <scheme val="minor"/>
    </font>
    <font>
      <b/>
      <u val="double"/>
      <sz val="14"/>
      <color theme="5" tint="-0.249977111117893"/>
      <name val="Calibri"/>
      <family val="2"/>
      <scheme val="minor"/>
    </font>
    <font>
      <sz val="12"/>
      <color theme="1"/>
      <name val="Symbol"/>
      <family val="1"/>
      <charset val="2"/>
    </font>
    <font>
      <sz val="12"/>
      <color rgb="FFFF0000"/>
      <name val="Calibri"/>
      <family val="2"/>
      <scheme val="minor"/>
    </font>
    <font>
      <sz val="12"/>
      <color rgb="FFC00000"/>
      <name val="Calibri"/>
      <family val="2"/>
      <scheme val="minor"/>
    </font>
    <font>
      <sz val="12"/>
      <color rgb="FF002060"/>
      <name val="Calibri"/>
      <family val="2"/>
      <scheme val="minor"/>
    </font>
    <font>
      <sz val="14"/>
      <color theme="1"/>
      <name val="Calibri"/>
      <family val="2"/>
      <scheme val="minor"/>
    </font>
    <font>
      <sz val="12"/>
      <color theme="1" tint="4.9989318521683403E-2"/>
      <name val="Calibri"/>
      <family val="2"/>
      <scheme val="minor"/>
    </font>
    <font>
      <b/>
      <sz val="14"/>
      <color rgb="FFFFC000"/>
      <name val="Calibri"/>
      <family val="2"/>
      <scheme val="minor"/>
    </font>
    <font>
      <b/>
      <sz val="12"/>
      <color rgb="FFFE24FE"/>
      <name val="Calibri"/>
      <family val="2"/>
      <scheme val="minor"/>
    </font>
    <font>
      <b/>
      <sz val="12"/>
      <color rgb="FF002060"/>
      <name val="Calibri"/>
      <family val="2"/>
      <scheme val="minor"/>
    </font>
    <font>
      <b/>
      <sz val="14"/>
      <color rgb="FFFF0000"/>
      <name val="Calibri"/>
      <family val="2"/>
      <scheme val="minor"/>
    </font>
    <font>
      <b/>
      <sz val="16"/>
      <color rgb="FFFF0000"/>
      <name val="Calibri"/>
      <family val="2"/>
      <scheme val="minor"/>
    </font>
    <font>
      <b/>
      <u val="double"/>
      <sz val="14"/>
      <color rgb="FF002060"/>
      <name val="Calibri"/>
      <family val="2"/>
      <scheme val="minor"/>
    </font>
    <font>
      <b/>
      <sz val="12"/>
      <color rgb="FFFF0000"/>
      <name val="Symbol"/>
      <family val="1"/>
      <charset val="2"/>
    </font>
    <font>
      <b/>
      <sz val="14"/>
      <color theme="0"/>
      <name val="Calibri"/>
      <family val="2"/>
      <scheme val="minor"/>
    </font>
    <font>
      <b/>
      <sz val="11"/>
      <color rgb="FF002060"/>
      <name val="Calibri"/>
      <family val="2"/>
      <scheme val="minor"/>
    </font>
    <font>
      <b/>
      <sz val="14"/>
      <color rgb="FF002060"/>
      <name val="Calibri"/>
      <family val="2"/>
      <scheme val="minor"/>
    </font>
    <font>
      <b/>
      <sz val="11"/>
      <color rgb="FFFF0066"/>
      <name val="Calibri"/>
      <family val="2"/>
      <scheme val="minor"/>
    </font>
    <font>
      <b/>
      <sz val="16"/>
      <color rgb="FF00B050"/>
      <name val="Calibri"/>
      <family val="2"/>
      <scheme val="minor"/>
    </font>
    <font>
      <b/>
      <sz val="16"/>
      <color rgb="FF00206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2"/>
      <color rgb="FF002060"/>
      <name val="Calibri"/>
      <family val="2"/>
    </font>
    <font>
      <b/>
      <sz val="12"/>
      <color rgb="FFFF0066"/>
      <name val="Calibri"/>
      <family val="2"/>
      <scheme val="minor"/>
    </font>
    <font>
      <b/>
      <sz val="12"/>
      <color rgb="FF0070C0"/>
      <name val="Calibri"/>
      <family val="2"/>
      <scheme val="minor"/>
    </font>
    <font>
      <b/>
      <sz val="16"/>
      <color rgb="FF0070C0"/>
      <name val="Calibri"/>
      <family val="2"/>
      <scheme val="minor"/>
    </font>
    <font>
      <sz val="11"/>
      <color rgb="FF00B0F0"/>
      <name val="Calibri"/>
      <family val="2"/>
      <scheme val="minor"/>
    </font>
    <font>
      <sz val="11"/>
      <color rgb="FF0070C0"/>
      <name val="Calibri"/>
      <family val="2"/>
      <scheme val="minor"/>
    </font>
    <font>
      <b/>
      <u/>
      <sz val="12"/>
      <color rgb="FF00B050"/>
      <name val="Calibri"/>
      <family val="2"/>
      <scheme val="minor"/>
    </font>
    <font>
      <b/>
      <sz val="9"/>
      <color rgb="FFFF0000"/>
      <name val="Calibri"/>
      <family val="2"/>
      <scheme val="minor"/>
    </font>
    <font>
      <b/>
      <sz val="8"/>
      <color rgb="FFFF0000"/>
      <name val="Calibri"/>
      <family val="2"/>
      <scheme val="minor"/>
    </font>
    <font>
      <sz val="14"/>
      <name val="Bahnschrift"/>
      <family val="2"/>
    </font>
    <font>
      <sz val="14"/>
      <color rgb="FFFF0000"/>
      <name val="Bahnschrift"/>
      <family val="2"/>
    </font>
    <font>
      <b/>
      <u/>
      <sz val="14"/>
      <name val="Bahnschrift"/>
      <family val="2"/>
    </font>
    <font>
      <sz val="14"/>
      <name val="Bahnschrift Light"/>
      <family val="2"/>
    </font>
    <font>
      <b/>
      <sz val="14"/>
      <color rgb="FF002060"/>
      <name val="Calibri"/>
      <family val="1"/>
      <charset val="2"/>
    </font>
    <font>
      <b/>
      <sz val="14"/>
      <color rgb="FF002060"/>
      <name val="Symbol"/>
      <family val="1"/>
      <charset val="2"/>
    </font>
    <font>
      <b/>
      <vertAlign val="subscript"/>
      <sz val="14"/>
      <color rgb="FF002060"/>
      <name val="Calibri"/>
      <family val="2"/>
    </font>
    <font>
      <b/>
      <sz val="14"/>
      <color rgb="FF002060"/>
      <name val="Calibri"/>
      <family val="2"/>
    </font>
    <font>
      <b/>
      <sz val="14"/>
      <color theme="1"/>
      <name val="Calibri"/>
      <family val="2"/>
      <scheme val="minor"/>
    </font>
    <font>
      <b/>
      <sz val="14"/>
      <color rgb="FF002060"/>
      <name val="Bahnschrift Light"/>
      <family val="2"/>
    </font>
    <font>
      <b/>
      <sz val="16"/>
      <color theme="0"/>
      <name val="Calibri"/>
      <family val="2"/>
      <scheme val="minor"/>
    </font>
    <font>
      <b/>
      <u/>
      <sz val="14"/>
      <color rgb="FFFF0000"/>
      <name val="Bahnschrift Light"/>
      <family val="2"/>
    </font>
    <font>
      <b/>
      <i/>
      <sz val="16"/>
      <color theme="0"/>
      <name val="Calibri"/>
      <family val="2"/>
      <scheme val="minor"/>
    </font>
    <font>
      <sz val="16"/>
      <color theme="1" tint="4.9989318521683403E-2"/>
      <name val="Calibri"/>
      <family val="2"/>
      <scheme val="minor"/>
    </font>
    <font>
      <sz val="16"/>
      <color theme="1" tint="4.9989318521683403E-2"/>
      <name val="Calibri"/>
      <family val="2"/>
    </font>
    <font>
      <b/>
      <sz val="14"/>
      <color theme="7" tint="0.59999389629810485"/>
      <name val="Bahnschrift Light"/>
      <family val="2"/>
    </font>
    <font>
      <sz val="16"/>
      <color rgb="FF00B050"/>
      <name val="Calibri"/>
      <family val="2"/>
      <scheme val="minor"/>
    </font>
    <font>
      <sz val="16"/>
      <color theme="1"/>
      <name val="Calibri"/>
      <family val="2"/>
      <scheme val="minor"/>
    </font>
    <font>
      <sz val="16"/>
      <color theme="0"/>
      <name val="Calibri"/>
      <family val="2"/>
      <scheme val="minor"/>
    </font>
    <font>
      <sz val="16"/>
      <color rgb="FFFF0000"/>
      <name val="Calibri"/>
      <family val="2"/>
      <scheme val="minor"/>
    </font>
    <font>
      <sz val="16"/>
      <color rgb="FF0070C0"/>
      <name val="Bahnschrift SemiBold SemiConden"/>
      <family val="2"/>
    </font>
    <font>
      <b/>
      <sz val="16"/>
      <color rgb="FF7030A0"/>
      <name val="Calibri"/>
      <family val="2"/>
      <scheme val="minor"/>
    </font>
    <font>
      <b/>
      <sz val="16"/>
      <color rgb="FFFF0000"/>
      <name val="Calibri"/>
      <family val="2"/>
    </font>
    <font>
      <b/>
      <sz val="16"/>
      <color theme="5"/>
      <name val="Calibri"/>
      <family val="2"/>
      <scheme val="minor"/>
    </font>
    <font>
      <sz val="16"/>
      <color rgb="FFFFC000"/>
      <name val="Calibri"/>
      <family val="2"/>
      <scheme val="minor"/>
    </font>
    <font>
      <sz val="16"/>
      <color theme="8" tint="-0.499984740745262"/>
      <name val="Bahnschrift SemiCondensed"/>
      <family val="2"/>
    </font>
    <font>
      <b/>
      <sz val="14"/>
      <color rgb="FFFF0000"/>
      <name val="Bahnschrift Light"/>
      <family val="2"/>
    </font>
    <font>
      <b/>
      <sz val="14"/>
      <name val="Bahnschrift Light"/>
      <family val="2"/>
    </font>
    <font>
      <b/>
      <u/>
      <sz val="14"/>
      <color rgb="FF0070C0"/>
      <name val="Bahnschrift Light"/>
      <family val="2"/>
    </font>
    <font>
      <b/>
      <sz val="14"/>
      <color rgb="FF0070C0"/>
      <name val="Bahnschrift Light"/>
      <family val="2"/>
    </font>
    <font>
      <b/>
      <sz val="18"/>
      <color rgb="FFFF0000"/>
      <name val="Bahnschrift Light"/>
      <family val="2"/>
    </font>
    <font>
      <b/>
      <sz val="16"/>
      <color rgb="FFFF0000"/>
      <name val="Bahnschrift Light"/>
      <family val="2"/>
    </font>
    <font>
      <sz val="14"/>
      <name val="Calibri"/>
      <family val="2"/>
      <scheme val="minor"/>
    </font>
    <font>
      <b/>
      <i/>
      <sz val="14"/>
      <name val="Calibri"/>
      <family val="2"/>
      <scheme val="minor"/>
    </font>
    <font>
      <sz val="14"/>
      <color rgb="FFFF0000"/>
      <name val="Calibri"/>
      <family val="2"/>
    </font>
    <font>
      <b/>
      <sz val="14"/>
      <name val="Calibri"/>
      <family val="2"/>
      <scheme val="minor"/>
    </font>
    <font>
      <sz val="14"/>
      <color rgb="FFFF0000"/>
      <name val="Bahnschrift Light"/>
      <family val="2"/>
    </font>
    <font>
      <b/>
      <sz val="14"/>
      <color theme="4" tint="-0.249977111117893"/>
      <name val="Bahnschrift Light"/>
      <family val="2"/>
    </font>
    <font>
      <sz val="16"/>
      <color rgb="FFFF0000"/>
      <name val="Bahnschrift Light"/>
      <family val="2"/>
    </font>
    <font>
      <b/>
      <sz val="14"/>
      <color rgb="FF0070C0"/>
      <name val="Calibri"/>
      <family val="2"/>
    </font>
    <font>
      <b/>
      <sz val="14"/>
      <color rgb="FFFF0000"/>
      <name val="Calibri"/>
      <family val="2"/>
    </font>
    <font>
      <b/>
      <sz val="16"/>
      <name val="Bahnschrift Light"/>
      <family val="2"/>
    </font>
    <font>
      <b/>
      <sz val="18"/>
      <color rgb="FFFF0066"/>
      <name val="Bahnschrift Light"/>
      <family val="2"/>
    </font>
    <font>
      <b/>
      <u/>
      <sz val="16"/>
      <color rgb="FF7030A0"/>
      <name val="Bahnschrift Light"/>
      <family val="2"/>
    </font>
    <font>
      <b/>
      <sz val="14"/>
      <color rgb="FFFF0066"/>
      <name val="Bahnschrift Light"/>
      <family val="2"/>
    </font>
    <font>
      <b/>
      <sz val="14"/>
      <color rgb="FFFF0066"/>
      <name val="Calibri"/>
      <family val="2"/>
    </font>
    <font>
      <sz val="16"/>
      <name val="Bahnschrift Light"/>
      <family val="2"/>
    </font>
    <font>
      <sz val="18"/>
      <color rgb="FFFF0066"/>
      <name val="Bahnschrift Light"/>
      <family val="2"/>
    </font>
    <font>
      <b/>
      <sz val="14"/>
      <color rgb="FFC00000"/>
      <name val="Bahnschrift Light"/>
      <family val="2"/>
    </font>
    <font>
      <b/>
      <u val="double"/>
      <sz val="14"/>
      <color rgb="FF0070C0"/>
      <name val="Bahnschrift Light"/>
      <family val="2"/>
    </font>
    <font>
      <b/>
      <sz val="16"/>
      <color rgb="FF002060"/>
      <name val="Bahnschrift Light"/>
      <family val="2"/>
    </font>
    <font>
      <b/>
      <u/>
      <sz val="16"/>
      <color rgb="FF002060"/>
      <name val="Bahnschrift Light"/>
      <family val="2"/>
    </font>
    <font>
      <b/>
      <i/>
      <sz val="14"/>
      <color rgb="FF0070C0"/>
      <name val="Bahnschrift Light"/>
      <family val="2"/>
    </font>
    <font>
      <sz val="20"/>
      <color rgb="FFFF0000"/>
      <name val="Calibri"/>
      <family val="2"/>
    </font>
    <font>
      <sz val="14"/>
      <color rgb="FFFF0000"/>
      <name val="Symbol"/>
      <family val="1"/>
      <charset val="2"/>
    </font>
    <font>
      <sz val="14"/>
      <color rgb="FFFF0000"/>
      <name val="Calibri"/>
      <family val="2"/>
      <scheme val="minor"/>
    </font>
    <font>
      <sz val="14"/>
      <name val="Bahnschrift Light"/>
      <family val="1"/>
      <charset val="2"/>
    </font>
    <font>
      <sz val="14"/>
      <color theme="1"/>
      <name val="Symbol"/>
      <family val="1"/>
      <charset val="2"/>
    </font>
    <font>
      <sz val="14"/>
      <color theme="1"/>
      <name val="Bahnschrift Light"/>
      <family val="2"/>
    </font>
    <font>
      <sz val="14"/>
      <name val="Symbol"/>
      <family val="1"/>
      <charset val="2"/>
    </font>
    <font>
      <b/>
      <sz val="14"/>
      <name val="Bahnschrift Light"/>
      <family val="1"/>
      <charset val="2"/>
    </font>
    <font>
      <b/>
      <sz val="14"/>
      <color theme="1"/>
      <name val="Symbol"/>
      <family val="1"/>
      <charset val="2"/>
    </font>
    <font>
      <b/>
      <sz val="14"/>
      <color rgb="FF7030A0"/>
      <name val="Bahnschrift Light"/>
      <family val="2"/>
    </font>
    <font>
      <sz val="12"/>
      <name val="Bahnschrift Light"/>
      <family val="2"/>
    </font>
    <font>
      <sz val="11"/>
      <name val="Bahnschrift Light"/>
      <family val="2"/>
    </font>
    <font>
      <sz val="14"/>
      <name val="Calibri"/>
      <family val="2"/>
    </font>
    <font>
      <sz val="14"/>
      <name val="Bahnschrift Light SemiCondensed"/>
      <family val="2"/>
    </font>
    <font>
      <b/>
      <sz val="14"/>
      <name val="Bahnschrift Light SemiCondensed"/>
      <family val="2"/>
    </font>
    <font>
      <b/>
      <sz val="16"/>
      <color rgb="FFFF0000"/>
      <name val="Bahnschrift Light SemiCondensed"/>
      <family val="2"/>
    </font>
    <font>
      <b/>
      <sz val="14"/>
      <color rgb="FFFF0000"/>
      <name val="Bahnschrift Light SemiCondensed"/>
      <family val="2"/>
    </font>
    <font>
      <b/>
      <sz val="14"/>
      <color rgb="FF002060"/>
      <name val="Bahnschrift Light SemiCondensed"/>
      <family val="2"/>
    </font>
    <font>
      <b/>
      <i/>
      <sz val="14"/>
      <color rgb="FFFF0000"/>
      <name val="Bahnschrift Light"/>
      <family val="2"/>
    </font>
    <font>
      <i/>
      <sz val="14"/>
      <name val="Bahnschrift Light SemiCondensed"/>
      <family val="2"/>
    </font>
    <font>
      <b/>
      <sz val="14"/>
      <color theme="4" tint="-0.249977111117893"/>
      <name val="Calibri"/>
      <family val="2"/>
    </font>
    <font>
      <b/>
      <sz val="14"/>
      <color theme="4" tint="-0.249977111117893"/>
      <name val="Symbol"/>
      <family val="1"/>
      <charset val="2"/>
    </font>
    <font>
      <b/>
      <sz val="14"/>
      <color theme="4" tint="-0.249977111117893"/>
      <name val="Bahnschrift Light SemiCondensed"/>
      <family val="2"/>
    </font>
    <font>
      <sz val="14"/>
      <color rgb="FFFF0000"/>
      <name val="Bahnschrift Light SemiCondensed"/>
      <family val="2"/>
    </font>
    <font>
      <sz val="14"/>
      <color theme="1"/>
      <name val="Calibri"/>
      <family val="2"/>
    </font>
    <font>
      <b/>
      <sz val="14"/>
      <color theme="1"/>
      <name val="Calibri"/>
      <family val="2"/>
    </font>
    <font>
      <b/>
      <sz val="14"/>
      <color rgb="FFFFFF00"/>
      <name val="Bahnschrift Light"/>
      <family val="2"/>
    </font>
    <font>
      <sz val="14"/>
      <color rgb="FFFFFF00"/>
      <name val="Bahnschrift Light"/>
      <family val="2"/>
    </font>
    <font>
      <sz val="14"/>
      <color rgb="FF7030A0"/>
      <name val="Bahnschrift Light"/>
      <family val="2"/>
    </font>
    <font>
      <b/>
      <sz val="14"/>
      <color rgb="FFE226D5"/>
      <name val="Bahnschrift Light"/>
      <family val="2"/>
    </font>
    <font>
      <b/>
      <sz val="14"/>
      <color rgb="FF66FF66"/>
      <name val="Bahnschrift Light"/>
      <family val="2"/>
    </font>
    <font>
      <b/>
      <sz val="14"/>
      <color rgb="FFFFFF00"/>
      <name val="Calibri"/>
      <family val="2"/>
      <scheme val="minor"/>
    </font>
    <font>
      <b/>
      <i/>
      <sz val="16"/>
      <color theme="5" tint="-0.249977111117893"/>
      <name val="Calibri"/>
      <family val="2"/>
      <scheme val="minor"/>
    </font>
    <font>
      <sz val="16"/>
      <color theme="5" tint="-0.249977111117893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6"/>
      <name val="Calibri"/>
      <family val="2"/>
      <scheme val="minor"/>
    </font>
    <font>
      <b/>
      <sz val="16"/>
      <color rgb="FFFF00FF"/>
      <name val="Calibri"/>
      <family val="2"/>
      <scheme val="minor"/>
    </font>
    <font>
      <sz val="16"/>
      <color rgb="FFFFFF00"/>
      <name val="Bahnschrift SemiCondensed"/>
      <family val="2"/>
    </font>
    <font>
      <sz val="16"/>
      <color rgb="FF002060"/>
      <name val="Calibri"/>
      <family val="2"/>
      <scheme val="minor"/>
    </font>
    <font>
      <b/>
      <sz val="16"/>
      <name val="Calibri"/>
      <family val="2"/>
      <scheme val="minor"/>
    </font>
    <font>
      <sz val="16"/>
      <color theme="7" tint="0.59999389629810485"/>
      <name val="Bahnschrift SemiCondensed"/>
      <family val="2"/>
    </font>
    <font>
      <b/>
      <i/>
      <sz val="16"/>
      <color rgb="FFFFFF00"/>
      <name val="Calibri"/>
      <family val="2"/>
      <scheme val="minor"/>
    </font>
    <font>
      <sz val="16"/>
      <color rgb="FF00B050"/>
      <name val="Bahnschrift Light SemiCondensed"/>
      <family val="2"/>
    </font>
    <font>
      <sz val="16"/>
      <color theme="1"/>
      <name val="Bahnschrift Light SemiCondensed"/>
      <family val="2"/>
    </font>
    <font>
      <b/>
      <sz val="14"/>
      <color theme="1"/>
      <name val="Bahnschrift Light"/>
      <family val="2"/>
    </font>
    <font>
      <sz val="14"/>
      <color rgb="FF00B050"/>
      <name val="Bahnschrift Light"/>
      <family val="2"/>
    </font>
    <font>
      <b/>
      <sz val="16"/>
      <color theme="0"/>
      <name val="Bahnschrift Light SemiCondensed"/>
      <family val="2"/>
    </font>
    <font>
      <b/>
      <sz val="14"/>
      <color rgb="FF00B050"/>
      <name val="Bahnschrift Light"/>
      <family val="2"/>
    </font>
    <font>
      <b/>
      <sz val="16"/>
      <color theme="1"/>
      <name val="Bahnschrift Light"/>
      <family val="2"/>
    </font>
    <font>
      <b/>
      <sz val="16"/>
      <color rgb="FF00B050"/>
      <name val="Bahnschrift Light SemiCondensed"/>
      <family val="2"/>
    </font>
    <font>
      <sz val="16"/>
      <name val="Bahnschrift Light SemiCondensed"/>
      <family val="2"/>
    </font>
    <font>
      <i/>
      <sz val="16"/>
      <color rgb="FFC00000"/>
      <name val="Bahnschrift Light SemiCondensed"/>
      <family val="2"/>
    </font>
    <font>
      <b/>
      <sz val="16"/>
      <color theme="5" tint="-0.249977111117893"/>
      <name val="Calibri"/>
      <family val="2"/>
      <scheme val="minor"/>
    </font>
    <font>
      <i/>
      <sz val="16"/>
      <color theme="1"/>
      <name val="Bahnschrift Light SemiCondensed"/>
      <family val="2"/>
    </font>
    <font>
      <b/>
      <sz val="16"/>
      <color theme="1"/>
      <name val="Bahnschrift Light SemiCondensed"/>
      <family val="2"/>
    </font>
    <font>
      <sz val="16"/>
      <color theme="5" tint="-0.249977111117893"/>
      <name val="Bahnschrift Light SemiCondensed"/>
      <family val="2"/>
    </font>
    <font>
      <sz val="14"/>
      <color theme="1"/>
      <name val="Bahnschrift Light SemiCondensed"/>
      <family val="2"/>
    </font>
    <font>
      <sz val="16"/>
      <color rgb="FFC00000"/>
      <name val="Calibri"/>
      <family val="2"/>
      <scheme val="minor"/>
    </font>
    <font>
      <b/>
      <sz val="16"/>
      <color rgb="FFFF00FF"/>
      <name val="Bahnschrift Light SemiCondensed"/>
      <family val="2"/>
    </font>
    <font>
      <sz val="16"/>
      <color rgb="FFFF0000"/>
      <name val="Bahnschrift Light SemiCondensed"/>
      <family val="2"/>
    </font>
    <font>
      <sz val="16"/>
      <color rgb="FFFF0000"/>
      <name val="Arial Rounded MT Bold"/>
      <family val="2"/>
    </font>
    <font>
      <b/>
      <sz val="14"/>
      <color theme="0"/>
      <name val="Calibri"/>
      <family val="2"/>
    </font>
    <font>
      <b/>
      <sz val="14"/>
      <color theme="1"/>
      <name val="Bahnschrift Light SemiCondensed"/>
      <family val="2"/>
    </font>
    <font>
      <b/>
      <sz val="16"/>
      <color rgb="FF7030A0"/>
      <name val="Bahnschrift Light"/>
      <family val="2"/>
    </font>
    <font>
      <b/>
      <sz val="16"/>
      <color rgb="FF002060"/>
      <name val="Bahnschrift"/>
      <family val="2"/>
    </font>
    <font>
      <b/>
      <sz val="14"/>
      <color theme="3"/>
      <name val="Bahnschrift Light"/>
      <family val="2"/>
    </font>
    <font>
      <sz val="14"/>
      <name val="Calibri"/>
      <family val="1"/>
      <charset val="2"/>
      <scheme val="minor"/>
    </font>
    <font>
      <sz val="14"/>
      <color theme="8" tint="-0.499984740745262"/>
      <name val="Bahnschrift Light SemiCondensed"/>
      <family val="2"/>
    </font>
    <font>
      <b/>
      <sz val="14"/>
      <color theme="8" tint="-0.499984740745262"/>
      <name val="Bahnschrift Light SemiCondensed"/>
      <family val="2"/>
    </font>
    <font>
      <b/>
      <sz val="24"/>
      <color theme="1"/>
      <name val="Bahnschrift"/>
      <family val="2"/>
    </font>
  </fonts>
  <fills count="36">
    <fill>
      <patternFill patternType="none"/>
    </fill>
    <fill>
      <patternFill patternType="gray125"/>
    </fill>
    <fill>
      <patternFill patternType="solid">
        <fgColor theme="5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F2F2F2"/>
      </patternFill>
    </fill>
    <fill>
      <patternFill patternType="solid">
        <fgColor rgb="FF00206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66FFCC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66FF66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33CCCC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89DDAB"/>
        <bgColor indexed="64"/>
      </patternFill>
    </fill>
    <fill>
      <patternFill patternType="solid">
        <fgColor rgb="FFFFCC00"/>
        <bgColor indexed="64"/>
      </patternFill>
    </fill>
    <fill>
      <patternFill patternType="solid">
        <fgColor rgb="FFFF3399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/>
        <bgColor indexed="64"/>
      </patternFill>
    </fill>
  </fills>
  <borders count="260">
    <border>
      <left/>
      <right/>
      <top/>
      <bottom/>
      <diagonal/>
    </border>
    <border>
      <left style="medium">
        <color rgb="FF002060"/>
      </left>
      <right/>
      <top style="medium">
        <color rgb="FF002060"/>
      </top>
      <bottom/>
      <diagonal/>
    </border>
    <border>
      <left/>
      <right style="medium">
        <color rgb="FF002060"/>
      </right>
      <top style="medium">
        <color rgb="FF002060"/>
      </top>
      <bottom/>
      <diagonal/>
    </border>
    <border>
      <left/>
      <right/>
      <top/>
      <bottom style="thin">
        <color rgb="FF002060"/>
      </bottom>
      <diagonal/>
    </border>
    <border>
      <left/>
      <right style="thin">
        <color rgb="FF002060"/>
      </right>
      <top/>
      <bottom/>
      <diagonal/>
    </border>
    <border>
      <left/>
      <right style="dashed">
        <color rgb="FF00B0F0"/>
      </right>
      <top/>
      <bottom/>
      <diagonal/>
    </border>
    <border>
      <left/>
      <right/>
      <top/>
      <bottom style="dashed">
        <color rgb="FF00B0F0"/>
      </bottom>
      <diagonal/>
    </border>
    <border>
      <left/>
      <right style="dashed">
        <color rgb="FFFF0000"/>
      </right>
      <top/>
      <bottom/>
      <diagonal/>
    </border>
    <border>
      <left style="dashed">
        <color rgb="FFFF0000"/>
      </left>
      <right/>
      <top/>
      <bottom/>
      <diagonal/>
    </border>
    <border>
      <left/>
      <right/>
      <top/>
      <bottom style="dashed">
        <color rgb="FFFF0000"/>
      </bottom>
      <diagonal/>
    </border>
    <border diagonalDown="1">
      <left style="dashed">
        <color rgb="FFFF0000"/>
      </left>
      <right/>
      <top/>
      <bottom/>
      <diagonal style="dashed">
        <color rgb="FFFF0000"/>
      </diagonal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rgb="FF002060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FF0000"/>
      </bottom>
      <diagonal/>
    </border>
    <border>
      <left style="thin">
        <color rgb="FFFF0000"/>
      </left>
      <right/>
      <top/>
      <bottom/>
      <diagonal/>
    </border>
    <border>
      <left/>
      <right style="medium">
        <color rgb="FF7030A0"/>
      </right>
      <top/>
      <bottom/>
      <diagonal/>
    </border>
    <border>
      <left/>
      <right/>
      <top/>
      <bottom style="medium">
        <color rgb="FF7030A0"/>
      </bottom>
      <diagonal/>
    </border>
    <border>
      <left style="medium">
        <color rgb="FF7030A0"/>
      </left>
      <right/>
      <top/>
      <bottom style="medium">
        <color rgb="FF7030A0"/>
      </bottom>
      <diagonal/>
    </border>
    <border>
      <left/>
      <right style="medium">
        <color rgb="FF7030A0"/>
      </right>
      <top style="medium">
        <color rgb="FF7030A0"/>
      </top>
      <bottom/>
      <diagonal/>
    </border>
    <border>
      <left/>
      <right style="medium">
        <color rgb="FF7030A0"/>
      </right>
      <top/>
      <bottom style="medium">
        <color rgb="FF7030A0"/>
      </bottom>
      <diagonal/>
    </border>
    <border>
      <left style="medium">
        <color rgb="FF7030A0"/>
      </left>
      <right/>
      <top style="medium">
        <color rgb="FF7030A0"/>
      </top>
      <bottom/>
      <diagonal/>
    </border>
    <border>
      <left/>
      <right/>
      <top style="medium">
        <color rgb="FF7030A0"/>
      </top>
      <bottom/>
      <diagonal/>
    </border>
    <border>
      <left style="medium">
        <color rgb="FF7030A0"/>
      </left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 diagonalUp="1">
      <left/>
      <right/>
      <top/>
      <bottom style="dashed">
        <color rgb="FFFF0000"/>
      </bottom>
      <diagonal style="dashed">
        <color rgb="FFFF0000"/>
      </diagonal>
    </border>
    <border>
      <left/>
      <right style="dashed">
        <color rgb="FFFF0000"/>
      </right>
      <top/>
      <bottom style="dashed">
        <color rgb="FFFF0000"/>
      </bottom>
      <diagonal/>
    </border>
    <border diagonalUp="1">
      <left/>
      <right style="dashed">
        <color rgb="FFFF0000"/>
      </right>
      <top style="dashed">
        <color rgb="FFFF0000"/>
      </top>
      <bottom/>
      <diagonal style="dashed">
        <color rgb="FFFF0000"/>
      </diagonal>
    </border>
    <border>
      <left/>
      <right/>
      <top style="dashed">
        <color rgb="FFFF0000"/>
      </top>
      <bottom/>
      <diagonal/>
    </border>
    <border diagonalDown="1">
      <left/>
      <right style="dashed">
        <color rgb="FFFF0000"/>
      </right>
      <top/>
      <bottom style="dashed">
        <color rgb="FFFF0000"/>
      </bottom>
      <diagonal style="dashed">
        <color rgb="FFFF0000"/>
      </diagonal>
    </border>
    <border diagonalDown="1">
      <left style="dashed">
        <color rgb="FFFF0000"/>
      </left>
      <right/>
      <top style="dashed">
        <color rgb="FFFF0000"/>
      </top>
      <bottom/>
      <diagonal style="dashed">
        <color rgb="FFFF0000"/>
      </diagonal>
    </border>
    <border>
      <left/>
      <right style="dashed">
        <color rgb="FFFF0000"/>
      </right>
      <top style="dashed">
        <color rgb="FFFF0000"/>
      </top>
      <bottom/>
      <diagonal/>
    </border>
    <border diagonalDown="1">
      <left/>
      <right style="dashed">
        <color rgb="FFFF0000"/>
      </right>
      <top/>
      <bottom/>
      <diagonal style="dashed">
        <color rgb="FFFF0000"/>
      </diagonal>
    </border>
    <border diagonalUp="1">
      <left style="dashed">
        <color rgb="FFFF0000"/>
      </left>
      <right/>
      <top/>
      <bottom style="dashed">
        <color rgb="FFFF0000"/>
      </bottom>
      <diagonal style="dashed">
        <color rgb="FFFF0000"/>
      </diagonal>
    </border>
    <border>
      <left style="thin">
        <color indexed="64"/>
      </left>
      <right/>
      <top/>
      <bottom style="thin">
        <color indexed="64"/>
      </bottom>
      <diagonal/>
    </border>
    <border diagonalUp="1">
      <left/>
      <right style="dashed">
        <color rgb="FFFF0000"/>
      </right>
      <top/>
      <bottom/>
      <diagonal style="dashed">
        <color rgb="FFFF0000"/>
      </diagonal>
    </border>
    <border diagonalUp="1">
      <left style="dashed">
        <color rgb="FFFF0000"/>
      </left>
      <right/>
      <top/>
      <bottom/>
      <diagonal style="dashed">
        <color rgb="FFFF0000"/>
      </diagonal>
    </border>
    <border>
      <left style="dashed">
        <color rgb="FFFF0000"/>
      </left>
      <right/>
      <top/>
      <bottom style="dashed">
        <color rgb="FFFF0000"/>
      </bottom>
      <diagonal/>
    </border>
    <border>
      <left/>
      <right/>
      <top/>
      <bottom style="thin">
        <color rgb="FF00B0F0"/>
      </bottom>
      <diagonal/>
    </border>
    <border>
      <left/>
      <right style="thin">
        <color rgb="FF00B0F0"/>
      </right>
      <top/>
      <bottom/>
      <diagonal/>
    </border>
    <border>
      <left/>
      <right style="thin">
        <color rgb="FF00B0F0"/>
      </right>
      <top/>
      <bottom style="thin">
        <color rgb="FF00B0F0"/>
      </bottom>
      <diagonal/>
    </border>
    <border diagonalDown="1">
      <left/>
      <right/>
      <top/>
      <bottom/>
      <diagonal style="dashed">
        <color rgb="FFFF0000"/>
      </diagonal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thick">
        <color theme="5"/>
      </bottom>
      <diagonal/>
    </border>
    <border>
      <left/>
      <right/>
      <top style="thick">
        <color theme="5"/>
      </top>
      <bottom/>
      <diagonal/>
    </border>
    <border>
      <left/>
      <right/>
      <top/>
      <bottom style="dotted">
        <color rgb="FFFE24FE"/>
      </bottom>
      <diagonal/>
    </border>
    <border>
      <left/>
      <right/>
      <top/>
      <bottom style="dashed">
        <color rgb="FFFE24FE"/>
      </bottom>
      <diagonal/>
    </border>
    <border>
      <left/>
      <right style="dashed">
        <color rgb="FFFE24FE"/>
      </right>
      <top/>
      <bottom/>
      <diagonal/>
    </border>
    <border>
      <left/>
      <right style="dashed">
        <color rgb="FFFE24FE"/>
      </right>
      <top/>
      <bottom style="dashed">
        <color rgb="FFFF0000"/>
      </bottom>
      <diagonal/>
    </border>
    <border diagonalUp="1">
      <left/>
      <right style="dashed">
        <color rgb="FFFE24FE"/>
      </right>
      <top/>
      <bottom/>
      <diagonal style="dashed">
        <color rgb="FFFF0000"/>
      </diagonal>
    </border>
    <border diagonalDown="1">
      <left/>
      <right style="dashed">
        <color rgb="FFFF0000"/>
      </right>
      <top/>
      <bottom style="dashed">
        <color rgb="FFFE24FE"/>
      </bottom>
      <diagonal style="dashed">
        <color rgb="FFFF0000"/>
      </diagonal>
    </border>
    <border>
      <left style="dashed">
        <color rgb="FFFF0000"/>
      </left>
      <right/>
      <top/>
      <bottom style="dashed">
        <color rgb="FFFE24FE"/>
      </bottom>
      <diagonal/>
    </border>
    <border>
      <left/>
      <right style="dashed">
        <color rgb="FFFE24FE"/>
      </right>
      <top/>
      <bottom style="dashed">
        <color rgb="FFFE24FE"/>
      </bottom>
      <diagonal/>
    </border>
    <border diagonalUp="1">
      <left/>
      <right style="dashed">
        <color rgb="FFFE24FE"/>
      </right>
      <top style="dashed">
        <color rgb="FFFF0000"/>
      </top>
      <bottom/>
      <diagonal style="dashed">
        <color rgb="FFFF0000"/>
      </diagonal>
    </border>
    <border>
      <left/>
      <right/>
      <top/>
      <bottom style="thin">
        <color theme="4"/>
      </bottom>
      <diagonal/>
    </border>
    <border>
      <left/>
      <right style="thin">
        <color theme="4"/>
      </right>
      <top style="thin">
        <color theme="4"/>
      </top>
      <bottom/>
      <diagonal/>
    </border>
    <border>
      <left/>
      <right style="thin">
        <color theme="4"/>
      </right>
      <top/>
      <bottom style="thin">
        <color theme="4"/>
      </bottom>
      <diagonal/>
    </border>
    <border>
      <left/>
      <right style="thin">
        <color theme="4"/>
      </right>
      <top/>
      <bottom/>
      <diagonal/>
    </border>
    <border>
      <left/>
      <right/>
      <top style="thin">
        <color theme="4"/>
      </top>
      <bottom/>
      <diagonal/>
    </border>
    <border>
      <left style="thin">
        <color theme="4"/>
      </left>
      <right/>
      <top style="thin">
        <color theme="4"/>
      </top>
      <bottom/>
      <diagonal/>
    </border>
    <border>
      <left style="thin">
        <color theme="4"/>
      </left>
      <right/>
      <top/>
      <bottom style="thin">
        <color theme="4"/>
      </bottom>
      <diagonal/>
    </border>
    <border>
      <left style="thin">
        <color theme="4"/>
      </left>
      <right/>
      <top/>
      <bottom/>
      <diagonal/>
    </border>
    <border>
      <left style="thick">
        <color rgb="FF0070C0"/>
      </left>
      <right/>
      <top style="thick">
        <color rgb="FF0070C0"/>
      </top>
      <bottom/>
      <diagonal/>
    </border>
    <border>
      <left/>
      <right style="thick">
        <color rgb="FF0070C0"/>
      </right>
      <top style="thick">
        <color rgb="FF0070C0"/>
      </top>
      <bottom/>
      <diagonal/>
    </border>
    <border>
      <left style="thick">
        <color rgb="FF0070C0"/>
      </left>
      <right/>
      <top/>
      <bottom style="thick">
        <color rgb="FF0070C0"/>
      </bottom>
      <diagonal/>
    </border>
    <border>
      <left/>
      <right style="thick">
        <color rgb="FF0070C0"/>
      </right>
      <top/>
      <bottom style="thick">
        <color rgb="FF0070C0"/>
      </bottom>
      <diagonal/>
    </border>
    <border>
      <left/>
      <right/>
      <top style="thick">
        <color rgb="FF0070C0"/>
      </top>
      <bottom/>
      <diagonal/>
    </border>
    <border>
      <left/>
      <right/>
      <top/>
      <bottom style="thick">
        <color rgb="FF0070C0"/>
      </bottom>
      <diagonal/>
    </border>
    <border>
      <left/>
      <right/>
      <top/>
      <bottom style="thin">
        <color rgb="FF0070C0"/>
      </bottom>
      <diagonal/>
    </border>
    <border>
      <left style="thick">
        <color rgb="FF0070C0"/>
      </left>
      <right/>
      <top/>
      <bottom/>
      <diagonal/>
    </border>
    <border>
      <left/>
      <right style="thick">
        <color rgb="FF0070C0"/>
      </right>
      <top/>
      <bottom/>
      <diagonal/>
    </border>
    <border>
      <left/>
      <right style="thin">
        <color rgb="FF0070C0"/>
      </right>
      <top/>
      <bottom/>
      <diagonal/>
    </border>
    <border>
      <left/>
      <right style="thick">
        <color rgb="FF0070C0"/>
      </right>
      <top/>
      <bottom style="dashed">
        <color rgb="FFFE24FE"/>
      </bottom>
      <diagonal/>
    </border>
    <border>
      <left/>
      <right/>
      <top style="thin">
        <color rgb="FF0070C0"/>
      </top>
      <bottom style="thin">
        <color rgb="FF0070C0"/>
      </bottom>
      <diagonal/>
    </border>
    <border>
      <left style="thin">
        <color rgb="FF0070C0"/>
      </left>
      <right style="thin">
        <color rgb="FF0070C0"/>
      </right>
      <top/>
      <bottom/>
      <diagonal/>
    </border>
    <border>
      <left style="thin">
        <color rgb="FF0070C0"/>
      </left>
      <right/>
      <top/>
      <bottom/>
      <diagonal/>
    </border>
    <border>
      <left/>
      <right/>
      <top style="thin">
        <color rgb="FF0070C0"/>
      </top>
      <bottom/>
      <diagonal/>
    </border>
    <border>
      <left style="thin">
        <color rgb="FF0070C0"/>
      </left>
      <right style="thin">
        <color rgb="FF0070C0"/>
      </right>
      <top/>
      <bottom style="thick">
        <color rgb="FF0070C0"/>
      </bottom>
      <diagonal/>
    </border>
    <border>
      <left/>
      <right style="thick">
        <color theme="5" tint="-0.249977111117893"/>
      </right>
      <top style="thin">
        <color indexed="64"/>
      </top>
      <bottom/>
      <diagonal/>
    </border>
    <border>
      <left style="thin">
        <color indexed="64"/>
      </left>
      <right/>
      <top/>
      <bottom style="thick">
        <color theme="5" tint="-0.249977111117893"/>
      </bottom>
      <diagonal/>
    </border>
    <border>
      <left/>
      <right/>
      <top/>
      <bottom style="thick">
        <color theme="5" tint="-0.249977111117893"/>
      </bottom>
      <diagonal/>
    </border>
    <border>
      <left/>
      <right style="thick">
        <color theme="5" tint="-0.249977111117893"/>
      </right>
      <top/>
      <bottom style="thick">
        <color theme="5" tint="-0.249977111117893"/>
      </bottom>
      <diagonal/>
    </border>
    <border>
      <left/>
      <right style="thick">
        <color theme="5" tint="-0.249977111117893"/>
      </right>
      <top/>
      <bottom style="thin">
        <color indexed="64"/>
      </bottom>
      <diagonal/>
    </border>
    <border>
      <left style="thick">
        <color theme="5" tint="-0.249977111117893"/>
      </left>
      <right/>
      <top style="thin">
        <color indexed="64"/>
      </top>
      <bottom/>
      <diagonal/>
    </border>
    <border>
      <left style="thick">
        <color theme="5" tint="-0.249977111117893"/>
      </left>
      <right/>
      <top/>
      <bottom style="thick">
        <color theme="5" tint="-0.249977111117893"/>
      </bottom>
      <diagonal/>
    </border>
    <border>
      <left/>
      <right style="thin">
        <color indexed="64"/>
      </right>
      <top/>
      <bottom style="thick">
        <color theme="5" tint="-0.249977111117893"/>
      </bottom>
      <diagonal/>
    </border>
    <border>
      <left style="thick">
        <color theme="5" tint="-0.249977111117893"/>
      </left>
      <right/>
      <top/>
      <bottom style="thin">
        <color indexed="64"/>
      </bottom>
      <diagonal/>
    </border>
    <border>
      <left style="thick">
        <color theme="5" tint="-0.249977111117893"/>
      </left>
      <right/>
      <top style="thick">
        <color theme="5" tint="-0.249977111117893"/>
      </top>
      <bottom/>
      <diagonal/>
    </border>
    <border>
      <left/>
      <right/>
      <top style="thick">
        <color theme="5" tint="-0.249977111117893"/>
      </top>
      <bottom/>
      <diagonal/>
    </border>
    <border>
      <left/>
      <right style="thick">
        <color theme="5" tint="-0.249977111117893"/>
      </right>
      <top style="thick">
        <color theme="5" tint="-0.249977111117893"/>
      </top>
      <bottom/>
      <diagonal/>
    </border>
    <border>
      <left/>
      <right style="thick">
        <color theme="5"/>
      </right>
      <top/>
      <bottom/>
      <diagonal/>
    </border>
    <border>
      <left style="thick">
        <color theme="5"/>
      </left>
      <right/>
      <top/>
      <bottom style="thick">
        <color theme="5"/>
      </bottom>
      <diagonal/>
    </border>
    <border>
      <left style="thick">
        <color theme="5"/>
      </left>
      <right/>
      <top style="thick">
        <color theme="5"/>
      </top>
      <bottom/>
      <diagonal/>
    </border>
    <border>
      <left/>
      <right/>
      <top/>
      <bottom style="medium">
        <color theme="5"/>
      </bottom>
      <diagonal/>
    </border>
    <border>
      <left style="thick">
        <color theme="5"/>
      </left>
      <right style="medium">
        <color theme="5"/>
      </right>
      <top/>
      <bottom/>
      <diagonal/>
    </border>
    <border>
      <left style="medium">
        <color theme="5"/>
      </left>
      <right/>
      <top/>
      <bottom/>
      <diagonal/>
    </border>
    <border>
      <left/>
      <right/>
      <top style="medium">
        <color theme="5"/>
      </top>
      <bottom/>
      <diagonal/>
    </border>
    <border>
      <left/>
      <right style="medium">
        <color theme="5"/>
      </right>
      <top/>
      <bottom/>
      <diagonal/>
    </border>
    <border>
      <left style="medium">
        <color theme="5"/>
      </left>
      <right style="medium">
        <color theme="5"/>
      </right>
      <top/>
      <bottom/>
      <diagonal/>
    </border>
    <border>
      <left/>
      <right style="medium">
        <color theme="5"/>
      </right>
      <top style="medium">
        <color theme="5"/>
      </top>
      <bottom/>
      <diagonal/>
    </border>
    <border>
      <left/>
      <right style="thick">
        <color theme="5"/>
      </right>
      <top style="thick">
        <color theme="5"/>
      </top>
      <bottom/>
      <diagonal/>
    </border>
    <border>
      <left/>
      <right style="thick">
        <color theme="5"/>
      </right>
      <top/>
      <bottom style="thick">
        <color theme="5"/>
      </bottom>
      <diagonal/>
    </border>
    <border>
      <left style="thick">
        <color theme="5"/>
      </left>
      <right/>
      <top/>
      <bottom/>
      <diagonal/>
    </border>
    <border>
      <left style="thick">
        <color theme="5"/>
      </left>
      <right style="thick">
        <color theme="5"/>
      </right>
      <top/>
      <bottom/>
      <diagonal/>
    </border>
    <border>
      <left/>
      <right/>
      <top/>
      <bottom style="thick">
        <color rgb="FF00B0F0"/>
      </bottom>
      <diagonal/>
    </border>
    <border>
      <left/>
      <right style="thick">
        <color rgb="FF00B0F0"/>
      </right>
      <top/>
      <bottom/>
      <diagonal/>
    </border>
    <border>
      <left/>
      <right style="thick">
        <color rgb="FF00B0F0"/>
      </right>
      <top/>
      <bottom style="thick">
        <color rgb="FF00B0F0"/>
      </bottom>
      <diagonal/>
    </border>
    <border diagonalUp="1">
      <left/>
      <right style="thick">
        <color rgb="FF00B0F0"/>
      </right>
      <top style="thick">
        <color rgb="FF00B0F0"/>
      </top>
      <bottom/>
      <diagonal style="thick">
        <color rgb="FF00B0F0"/>
      </diagonal>
    </border>
    <border>
      <left style="thick">
        <color rgb="FF00B0F0"/>
      </left>
      <right/>
      <top style="thick">
        <color rgb="FF00B0F0"/>
      </top>
      <bottom/>
      <diagonal/>
    </border>
    <border diagonalUp="1">
      <left/>
      <right/>
      <top/>
      <bottom/>
      <diagonal style="thick">
        <color rgb="FF00B0F0"/>
      </diagonal>
    </border>
    <border diagonalUp="1">
      <left/>
      <right/>
      <top/>
      <bottom/>
      <diagonal style="dashDotDot">
        <color rgb="FF00B0F0"/>
      </diagonal>
    </border>
    <border>
      <left/>
      <right style="dotted">
        <color rgb="FFFE24FE"/>
      </right>
      <top/>
      <bottom/>
      <diagonal/>
    </border>
    <border>
      <left/>
      <right style="dotted">
        <color rgb="FFFE24FE"/>
      </right>
      <top/>
      <bottom style="dashed">
        <color rgb="FFFF0000"/>
      </bottom>
      <diagonal/>
    </border>
    <border diagonalUp="1">
      <left/>
      <right style="dotted">
        <color rgb="FFFE24FE"/>
      </right>
      <top style="dashed">
        <color rgb="FFFF0000"/>
      </top>
      <bottom/>
      <diagonal style="dashed">
        <color rgb="FFFF0000"/>
      </diagonal>
    </border>
    <border diagonalDown="1">
      <left/>
      <right style="dashed">
        <color rgb="FFFF0000"/>
      </right>
      <top/>
      <bottom style="dotted">
        <color rgb="FFFE24FE"/>
      </bottom>
      <diagonal style="dashed">
        <color rgb="FFFF0000"/>
      </diagonal>
    </border>
    <border>
      <left style="dashed">
        <color rgb="FFFF0000"/>
      </left>
      <right/>
      <top/>
      <bottom style="dotted">
        <color rgb="FFFE24FE"/>
      </bottom>
      <diagonal/>
    </border>
    <border>
      <left/>
      <right style="dotted">
        <color rgb="FFFE24FE"/>
      </right>
      <top/>
      <bottom style="dotted">
        <color rgb="FFFE24FE"/>
      </bottom>
      <diagonal/>
    </border>
    <border>
      <left/>
      <right style="dashed">
        <color rgb="FFFF0000"/>
      </right>
      <top/>
      <bottom style="dotted">
        <color rgb="FFFE24FE"/>
      </bottom>
      <diagonal/>
    </border>
    <border>
      <left/>
      <right style="thin">
        <color rgb="FF00B0F0"/>
      </right>
      <top style="thin">
        <color rgb="FF00B0F0"/>
      </top>
      <bottom/>
      <diagonal/>
    </border>
    <border>
      <left style="thin">
        <color rgb="FF00B0F0"/>
      </left>
      <right/>
      <top/>
      <bottom style="thin">
        <color rgb="FF00B0F0"/>
      </bottom>
      <diagonal/>
    </border>
    <border>
      <left/>
      <right/>
      <top style="dotted">
        <color rgb="FFFE24FE"/>
      </top>
      <bottom/>
      <diagonal/>
    </border>
    <border>
      <left style="dotted">
        <color rgb="FFFE24FE"/>
      </left>
      <right/>
      <top/>
      <bottom/>
      <diagonal/>
    </border>
    <border>
      <left style="thin">
        <color rgb="FF00B0F0"/>
      </left>
      <right/>
      <top style="thin">
        <color rgb="FF00B0F0"/>
      </top>
      <bottom/>
      <diagonal/>
    </border>
    <border>
      <left/>
      <right/>
      <top style="thin">
        <color rgb="FF00B0F0"/>
      </top>
      <bottom/>
      <diagonal/>
    </border>
    <border>
      <left style="thin">
        <color rgb="FF00B0F0"/>
      </left>
      <right/>
      <top/>
      <bottom/>
      <diagonal/>
    </border>
    <border diagonalUp="1">
      <left style="dashDotDot">
        <color rgb="FF00B0F0"/>
      </left>
      <right style="dashDotDot">
        <color rgb="FF00B0F0"/>
      </right>
      <top style="dashDotDot">
        <color rgb="FF00B0F0"/>
      </top>
      <bottom/>
      <diagonal style="dashDotDot">
        <color rgb="FF00B0F0"/>
      </diagonal>
    </border>
    <border diagonalUp="1">
      <left style="dashDotDot">
        <color rgb="FF00B0F0"/>
      </left>
      <right/>
      <top/>
      <bottom/>
      <diagonal style="dashDotDot">
        <color rgb="FF00B0F0"/>
      </diagonal>
    </border>
    <border>
      <left/>
      <right/>
      <top style="medium">
        <color rgb="FF002060"/>
      </top>
      <bottom style="medium">
        <color rgb="FF002060"/>
      </bottom>
      <diagonal/>
    </border>
    <border>
      <left/>
      <right/>
      <top style="dashed">
        <color rgb="FFFE24FE"/>
      </top>
      <bottom/>
      <diagonal/>
    </border>
    <border>
      <left style="thin">
        <color rgb="FF002060"/>
      </left>
      <right/>
      <top style="thin">
        <color rgb="FF002060"/>
      </top>
      <bottom/>
      <diagonal/>
    </border>
    <border>
      <left/>
      <right style="thin">
        <color rgb="FF002060"/>
      </right>
      <top style="thin">
        <color rgb="FF002060"/>
      </top>
      <bottom/>
      <diagonal/>
    </border>
    <border>
      <left style="thin">
        <color rgb="FF002060"/>
      </left>
      <right/>
      <top/>
      <bottom style="thin">
        <color rgb="FF002060"/>
      </bottom>
      <diagonal/>
    </border>
    <border>
      <left/>
      <right style="thin">
        <color rgb="FF002060"/>
      </right>
      <top/>
      <bottom style="thin">
        <color rgb="FF002060"/>
      </bottom>
      <diagonal/>
    </border>
    <border>
      <left style="medium">
        <color rgb="FF002060"/>
      </left>
      <right/>
      <top/>
      <bottom style="medium">
        <color rgb="FF002060"/>
      </bottom>
      <diagonal/>
    </border>
    <border>
      <left/>
      <right style="medium">
        <color rgb="FF002060"/>
      </right>
      <top/>
      <bottom style="medium">
        <color rgb="FF002060"/>
      </bottom>
      <diagonal/>
    </border>
    <border>
      <left/>
      <right/>
      <top/>
      <bottom style="medium">
        <color rgb="FF002060"/>
      </bottom>
      <diagonal/>
    </border>
    <border>
      <left/>
      <right style="medium">
        <color rgb="FF002060"/>
      </right>
      <top/>
      <bottom/>
      <diagonal/>
    </border>
    <border>
      <left style="medium">
        <color rgb="FF002060"/>
      </left>
      <right/>
      <top/>
      <bottom/>
      <diagonal/>
    </border>
    <border>
      <left/>
      <right style="dashed">
        <color rgb="FFFE24FE"/>
      </right>
      <top/>
      <bottom style="medium">
        <color rgb="FF002060"/>
      </bottom>
      <diagonal/>
    </border>
    <border>
      <left/>
      <right style="medium">
        <color rgb="FF002060"/>
      </right>
      <top/>
      <bottom style="dashed">
        <color rgb="FFFE24FE"/>
      </bottom>
      <diagonal/>
    </border>
    <border>
      <left style="dashed">
        <color indexed="64"/>
      </left>
      <right style="dashed">
        <color indexed="64"/>
      </right>
      <top style="dashed">
        <color indexed="64"/>
      </top>
      <bottom style="dashed">
        <color indexed="64"/>
      </bottom>
      <diagonal/>
    </border>
    <border>
      <left/>
      <right style="dashed">
        <color indexed="64"/>
      </right>
      <top style="dashed">
        <color indexed="64"/>
      </top>
      <bottom/>
      <diagonal/>
    </border>
    <border>
      <left style="dashed">
        <color indexed="64"/>
      </left>
      <right/>
      <top style="dashed">
        <color indexed="64"/>
      </top>
      <bottom/>
      <diagonal/>
    </border>
    <border>
      <left/>
      <right/>
      <top style="dashed">
        <color indexed="64"/>
      </top>
      <bottom/>
      <diagonal/>
    </border>
    <border>
      <left/>
      <right style="dashed">
        <color indexed="64"/>
      </right>
      <top/>
      <bottom style="dashed">
        <color indexed="64"/>
      </bottom>
      <diagonal/>
    </border>
    <border>
      <left style="dashed">
        <color indexed="64"/>
      </left>
      <right/>
      <top/>
      <bottom style="dashed">
        <color indexed="64"/>
      </bottom>
      <diagonal/>
    </border>
    <border>
      <left/>
      <right/>
      <top/>
      <bottom style="dashed">
        <color indexed="64"/>
      </bottom>
      <diagonal/>
    </border>
    <border>
      <left style="dashed">
        <color indexed="64"/>
      </left>
      <right/>
      <top/>
      <bottom/>
      <diagonal/>
    </border>
    <border>
      <left/>
      <right style="dashed">
        <color indexed="64"/>
      </right>
      <top/>
      <bottom/>
      <diagonal/>
    </border>
    <border>
      <left/>
      <right style="thin">
        <color rgb="FF002060"/>
      </right>
      <top/>
      <bottom style="dashed">
        <color rgb="FFFF0000"/>
      </bottom>
      <diagonal/>
    </border>
    <border>
      <left/>
      <right style="medium">
        <color rgb="FF002060"/>
      </right>
      <top style="thin">
        <color rgb="FF002060"/>
      </top>
      <bottom/>
      <diagonal/>
    </border>
    <border>
      <left/>
      <right/>
      <top style="thin">
        <color rgb="FF002060"/>
      </top>
      <bottom/>
      <diagonal/>
    </border>
    <border>
      <left style="medium">
        <color rgb="FF002060"/>
      </left>
      <right/>
      <top style="thin">
        <color rgb="FF002060"/>
      </top>
      <bottom/>
      <diagonal/>
    </border>
    <border>
      <left style="thin">
        <color rgb="FF002060"/>
      </left>
      <right/>
      <top/>
      <bottom style="medium">
        <color rgb="FF002060"/>
      </bottom>
      <diagonal/>
    </border>
    <border>
      <left/>
      <right style="thin">
        <color rgb="FF002060"/>
      </right>
      <top/>
      <bottom style="medium">
        <color rgb="FF002060"/>
      </bottom>
      <diagonal/>
    </border>
    <border>
      <left style="thin">
        <color rgb="FF002060"/>
      </left>
      <right/>
      <top/>
      <bottom/>
      <diagonal/>
    </border>
    <border>
      <left style="thin">
        <color rgb="FF002060"/>
      </left>
      <right/>
      <top style="medium">
        <color rgb="FF002060"/>
      </top>
      <bottom/>
      <diagonal/>
    </border>
    <border>
      <left/>
      <right style="thin">
        <color rgb="FF002060"/>
      </right>
      <top style="medium">
        <color rgb="FF002060"/>
      </top>
      <bottom/>
      <diagonal/>
    </border>
    <border>
      <left/>
      <right style="medium">
        <color rgb="FF002060"/>
      </right>
      <top/>
      <bottom style="thin">
        <color rgb="FF002060"/>
      </bottom>
      <diagonal/>
    </border>
    <border>
      <left style="medium">
        <color rgb="FF002060"/>
      </left>
      <right/>
      <top/>
      <bottom style="thin">
        <color rgb="FF002060"/>
      </bottom>
      <diagonal/>
    </border>
    <border diagonalUp="1">
      <left style="thin">
        <color rgb="FF002060"/>
      </left>
      <right/>
      <top style="thin">
        <color rgb="FF002060"/>
      </top>
      <bottom/>
      <diagonal style="dashDotDot">
        <color rgb="FF00B0F0"/>
      </diagonal>
    </border>
    <border diagonalUp="1">
      <left/>
      <right/>
      <top style="thin">
        <color rgb="FF002060"/>
      </top>
      <bottom/>
      <diagonal style="dashDotDot">
        <color rgb="FF00B0F0"/>
      </diagonal>
    </border>
    <border diagonalUp="1">
      <left/>
      <right style="thin">
        <color rgb="FF002060"/>
      </right>
      <top style="thin">
        <color rgb="FF002060"/>
      </top>
      <bottom/>
      <diagonal style="dashDotDot">
        <color rgb="FF00B0F0"/>
      </diagonal>
    </border>
    <border diagonalUp="1">
      <left style="thin">
        <color rgb="FF002060"/>
      </left>
      <right/>
      <top/>
      <bottom/>
      <diagonal style="dashDotDot">
        <color rgb="FF00B0F0"/>
      </diagonal>
    </border>
    <border diagonalUp="1">
      <left/>
      <right style="thin">
        <color rgb="FF002060"/>
      </right>
      <top/>
      <bottom/>
      <diagonal style="dashDotDot">
        <color rgb="FF00B0F0"/>
      </diagonal>
    </border>
    <border diagonalUp="1">
      <left style="thin">
        <color rgb="FF002060"/>
      </left>
      <right/>
      <top/>
      <bottom style="thin">
        <color rgb="FF002060"/>
      </bottom>
      <diagonal style="dashDotDot">
        <color rgb="FF00B0F0"/>
      </diagonal>
    </border>
    <border diagonalUp="1">
      <left/>
      <right/>
      <top/>
      <bottom style="thin">
        <color rgb="FF002060"/>
      </bottom>
      <diagonal style="dashDotDot">
        <color rgb="FF00B0F0"/>
      </diagonal>
    </border>
    <border diagonalUp="1">
      <left/>
      <right style="thin">
        <color rgb="FF002060"/>
      </right>
      <top/>
      <bottom style="thin">
        <color rgb="FF002060"/>
      </bottom>
      <diagonal style="dashDotDot">
        <color rgb="FF00B0F0"/>
      </diagonal>
    </border>
    <border>
      <left style="dashed">
        <color rgb="FF002060"/>
      </left>
      <right style="dashed">
        <color rgb="FF002060"/>
      </right>
      <top style="dashed">
        <color rgb="FF002060"/>
      </top>
      <bottom style="dashed">
        <color rgb="FF002060"/>
      </bottom>
      <diagonal/>
    </border>
    <border>
      <left/>
      <right style="thin">
        <color rgb="FF002060"/>
      </right>
      <top style="thin">
        <color rgb="FF00B0F0"/>
      </top>
      <bottom/>
      <diagonal/>
    </border>
    <border>
      <left style="thin">
        <color rgb="FF00B0F0"/>
      </left>
      <right/>
      <top/>
      <bottom style="thin">
        <color rgb="FF002060"/>
      </bottom>
      <diagonal/>
    </border>
    <border diagonalUp="1">
      <left/>
      <right style="thin">
        <color rgb="FF002060"/>
      </right>
      <top/>
      <bottom/>
      <diagonal style="dashed">
        <color theme="9"/>
      </diagonal>
    </border>
    <border>
      <left/>
      <right style="dashed">
        <color rgb="FFFF0000"/>
      </right>
      <top/>
      <bottom style="thin">
        <color rgb="FF002060"/>
      </bottom>
      <diagonal/>
    </border>
    <border diagonalDown="1">
      <left/>
      <right style="dashed">
        <color rgb="FFFF0000"/>
      </right>
      <top/>
      <bottom style="thin">
        <color rgb="FF002060"/>
      </bottom>
      <diagonal style="dashed">
        <color rgb="FFFF0000"/>
      </diagonal>
    </border>
    <border>
      <left style="dashed">
        <color rgb="FFFF0000"/>
      </left>
      <right/>
      <top/>
      <bottom style="thin">
        <color rgb="FF002060"/>
      </bottom>
      <diagonal/>
    </border>
    <border diagonalUp="1">
      <left/>
      <right style="thin">
        <color rgb="FF002060"/>
      </right>
      <top style="dashed">
        <color rgb="FFFF0000"/>
      </top>
      <bottom/>
      <diagonal style="dashed">
        <color rgb="FFFF0000"/>
      </diagonal>
    </border>
    <border>
      <left style="dashed">
        <color rgb="FF002060"/>
      </left>
      <right style="thin">
        <color rgb="FF7F7F7F"/>
      </right>
      <top style="dashed">
        <color rgb="FF002060"/>
      </top>
      <bottom style="thin">
        <color rgb="FF7F7F7F"/>
      </bottom>
      <diagonal/>
    </border>
    <border>
      <left style="thin">
        <color rgb="FF7F7F7F"/>
      </left>
      <right style="thin">
        <color rgb="FF7F7F7F"/>
      </right>
      <top style="dashed">
        <color rgb="FF002060"/>
      </top>
      <bottom style="thin">
        <color rgb="FF7F7F7F"/>
      </bottom>
      <diagonal/>
    </border>
    <border>
      <left style="thin">
        <color rgb="FF7F7F7F"/>
      </left>
      <right style="dashed">
        <color rgb="FF002060"/>
      </right>
      <top style="dashed">
        <color rgb="FF002060"/>
      </top>
      <bottom style="thin">
        <color rgb="FF7F7F7F"/>
      </bottom>
      <diagonal/>
    </border>
    <border>
      <left style="dashed">
        <color rgb="FF002060"/>
      </left>
      <right style="thin">
        <color rgb="FF7F7F7F"/>
      </right>
      <top style="thin">
        <color rgb="FF7F7F7F"/>
      </top>
      <bottom style="dashed">
        <color rgb="FF002060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dashed">
        <color rgb="FF002060"/>
      </bottom>
      <diagonal/>
    </border>
    <border>
      <left style="thin">
        <color rgb="FF7F7F7F"/>
      </left>
      <right style="dashed">
        <color rgb="FF002060"/>
      </right>
      <top style="thin">
        <color rgb="FF7F7F7F"/>
      </top>
      <bottom style="dashed">
        <color rgb="FF002060"/>
      </bottom>
      <diagonal/>
    </border>
    <border>
      <left/>
      <right/>
      <top/>
      <bottom style="thin">
        <color rgb="FFFF0066"/>
      </bottom>
      <diagonal/>
    </border>
    <border>
      <left style="medium">
        <color theme="4"/>
      </left>
      <right/>
      <top style="medium">
        <color theme="4"/>
      </top>
      <bottom/>
      <diagonal/>
    </border>
    <border>
      <left style="medium">
        <color theme="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rgb="FF7030A0"/>
      </left>
      <right/>
      <top style="medium">
        <color rgb="FF7030A0"/>
      </top>
      <bottom style="medium">
        <color rgb="FF7030A0"/>
      </bottom>
      <diagonal/>
    </border>
    <border>
      <left/>
      <right/>
      <top style="medium">
        <color rgb="FF7030A0"/>
      </top>
      <bottom style="medium">
        <color rgb="FF7030A0"/>
      </bottom>
      <diagonal/>
    </border>
    <border>
      <left/>
      <right style="medium">
        <color rgb="FF7030A0"/>
      </right>
      <top style="medium">
        <color rgb="FF7030A0"/>
      </top>
      <bottom style="medium">
        <color rgb="FF7030A0"/>
      </bottom>
      <diagonal/>
    </border>
    <border>
      <left/>
      <right style="thin">
        <color rgb="FFFF0000"/>
      </right>
      <top style="medium">
        <color rgb="FF002060"/>
      </top>
      <bottom/>
      <diagonal/>
    </border>
    <border>
      <left/>
      <right/>
      <top style="medium">
        <color rgb="FF002060"/>
      </top>
      <bottom style="thin">
        <color rgb="FFFF0000"/>
      </bottom>
      <diagonal/>
    </border>
    <border>
      <left/>
      <right style="thin">
        <color rgb="FFFF0000"/>
      </right>
      <top style="medium">
        <color rgb="FF002060"/>
      </top>
      <bottom style="thin">
        <color rgb="FFFF0000"/>
      </bottom>
      <diagonal/>
    </border>
    <border>
      <left/>
      <right style="medium">
        <color rgb="FF002060"/>
      </right>
      <top style="medium">
        <color rgb="FF002060"/>
      </top>
      <bottom style="thin">
        <color rgb="FFFF0000"/>
      </bottom>
      <diagonal/>
    </border>
    <border>
      <left/>
      <right style="thin">
        <color rgb="FFFF0000"/>
      </right>
      <top/>
      <bottom style="medium">
        <color rgb="FF002060"/>
      </bottom>
      <diagonal/>
    </border>
    <border>
      <left style="medium">
        <color rgb="FF7030A0"/>
      </left>
      <right style="medium">
        <color rgb="FF7030A0"/>
      </right>
      <top style="medium">
        <color rgb="FF7030A0"/>
      </top>
      <bottom style="medium">
        <color rgb="FF7030A0"/>
      </bottom>
      <diagonal/>
    </border>
    <border>
      <left style="medium">
        <color theme="5" tint="-0.249977111117893"/>
      </left>
      <right/>
      <top style="medium">
        <color theme="5" tint="-0.249977111117893"/>
      </top>
      <bottom style="medium">
        <color theme="5" tint="-0.249977111117893"/>
      </bottom>
      <diagonal/>
    </border>
    <border>
      <left/>
      <right/>
      <top style="medium">
        <color theme="5" tint="-0.249977111117893"/>
      </top>
      <bottom style="medium">
        <color theme="5" tint="-0.249977111117893"/>
      </bottom>
      <diagonal/>
    </border>
    <border>
      <left/>
      <right style="medium">
        <color theme="5" tint="-0.249977111117893"/>
      </right>
      <top style="medium">
        <color theme="5" tint="-0.249977111117893"/>
      </top>
      <bottom style="medium">
        <color theme="5" tint="-0.249977111117893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rgb="FFFF0000"/>
      </left>
      <right/>
      <top style="thin">
        <color rgb="FFFF0000"/>
      </top>
      <bottom/>
      <diagonal/>
    </border>
    <border>
      <left/>
      <right/>
      <top style="thin">
        <color rgb="FFFF0000"/>
      </top>
      <bottom/>
      <diagonal/>
    </border>
    <border>
      <left style="thin">
        <color rgb="FFFF0000"/>
      </left>
      <right/>
      <top/>
      <bottom style="thin">
        <color rgb="FFFF0000"/>
      </bottom>
      <diagonal/>
    </border>
    <border>
      <left style="medium">
        <color rgb="FFFF0066"/>
      </left>
      <right/>
      <top style="medium">
        <color rgb="FFFF0066"/>
      </top>
      <bottom style="medium">
        <color rgb="FFFF0066"/>
      </bottom>
      <diagonal/>
    </border>
    <border>
      <left/>
      <right/>
      <top style="medium">
        <color rgb="FFFF0066"/>
      </top>
      <bottom style="medium">
        <color rgb="FFFF0066"/>
      </bottom>
      <diagonal/>
    </border>
    <border>
      <left/>
      <right style="medium">
        <color rgb="FFFF0066"/>
      </right>
      <top style="medium">
        <color rgb="FFFF0066"/>
      </top>
      <bottom style="medium">
        <color rgb="FFFF0066"/>
      </bottom>
      <diagonal/>
    </border>
    <border>
      <left style="medium">
        <color theme="4"/>
      </left>
      <right style="medium">
        <color rgb="FF002060"/>
      </right>
      <top/>
      <bottom/>
      <diagonal/>
    </border>
    <border>
      <left style="medium">
        <color rgb="FF002060"/>
      </left>
      <right/>
      <top style="double">
        <color rgb="FF002060"/>
      </top>
      <bottom style="double">
        <color rgb="FF002060"/>
      </bottom>
      <diagonal/>
    </border>
    <border>
      <left/>
      <right/>
      <top style="double">
        <color rgb="FF002060"/>
      </top>
      <bottom style="double">
        <color rgb="FF002060"/>
      </bottom>
      <diagonal/>
    </border>
    <border>
      <left/>
      <right style="medium">
        <color rgb="FF002060"/>
      </right>
      <top style="double">
        <color rgb="FF002060"/>
      </top>
      <bottom style="double">
        <color rgb="FF002060"/>
      </bottom>
      <diagonal/>
    </border>
    <border>
      <left style="thin">
        <color rgb="FFFF0000"/>
      </left>
      <right/>
      <top style="thin">
        <color rgb="FFFF0000"/>
      </top>
      <bottom style="thin">
        <color rgb="FFFF0000"/>
      </bottom>
      <diagonal/>
    </border>
    <border>
      <left/>
      <right/>
      <top style="thin">
        <color rgb="FFFF0000"/>
      </top>
      <bottom style="thin">
        <color rgb="FFFF0000"/>
      </bottom>
      <diagonal/>
    </border>
    <border>
      <left/>
      <right style="thin">
        <color rgb="FFFF0000"/>
      </right>
      <top style="thin">
        <color rgb="FFFF0000"/>
      </top>
      <bottom style="thin">
        <color rgb="FFFF0000"/>
      </bottom>
      <diagonal/>
    </border>
    <border>
      <left/>
      <right/>
      <top/>
      <bottom style="mediumDashed">
        <color indexed="64"/>
      </bottom>
      <diagonal/>
    </border>
    <border>
      <left/>
      <right style="mediumDashed">
        <color theme="8" tint="-0.249977111117893"/>
      </right>
      <top/>
      <bottom/>
      <diagonal/>
    </border>
    <border>
      <left style="medium">
        <color rgb="FF002060"/>
      </left>
      <right/>
      <top style="thin">
        <color rgb="FF002060"/>
      </top>
      <bottom style="thin">
        <color rgb="FF002060"/>
      </bottom>
      <diagonal/>
    </border>
    <border>
      <left/>
      <right/>
      <top style="thin">
        <color rgb="FF002060"/>
      </top>
      <bottom style="thin">
        <color rgb="FF002060"/>
      </bottom>
      <diagonal/>
    </border>
    <border>
      <left/>
      <right style="medium">
        <color rgb="FF002060"/>
      </right>
      <top style="thin">
        <color rgb="FF002060"/>
      </top>
      <bottom style="thin">
        <color rgb="FF002060"/>
      </bottom>
      <diagonal/>
    </border>
    <border>
      <left style="thin">
        <color rgb="FF002060"/>
      </left>
      <right/>
      <top style="thin">
        <color rgb="FF002060"/>
      </top>
      <bottom style="thin">
        <color rgb="FF002060"/>
      </bottom>
      <diagonal/>
    </border>
    <border>
      <left/>
      <right style="thin">
        <color rgb="FF002060"/>
      </right>
      <top style="thin">
        <color rgb="FF002060"/>
      </top>
      <bottom style="thin">
        <color rgb="FF002060"/>
      </bottom>
      <diagonal/>
    </border>
    <border>
      <left/>
      <right/>
      <top/>
      <bottom style="medium">
        <color rgb="FFFF0000"/>
      </bottom>
      <diagonal/>
    </border>
    <border>
      <left style="thick">
        <color indexed="64"/>
      </left>
      <right/>
      <top/>
      <bottom/>
      <diagonal/>
    </border>
    <border>
      <left style="double">
        <color theme="9" tint="-0.499984740745262"/>
      </left>
      <right style="double">
        <color theme="9" tint="-0.499984740745262"/>
      </right>
      <top style="double">
        <color theme="9" tint="-0.499984740745262"/>
      </top>
      <bottom style="double">
        <color theme="9" tint="-0.499984740745262"/>
      </bottom>
      <diagonal/>
    </border>
    <border>
      <left/>
      <right style="medium">
        <color indexed="64"/>
      </right>
      <top/>
      <bottom style="dashed">
        <color indexed="64"/>
      </bottom>
      <diagonal/>
    </border>
  </borders>
  <cellStyleXfs count="2">
    <xf numFmtId="0" fontId="0" fillId="0" borderId="0"/>
    <xf numFmtId="0" fontId="15" fillId="7" borderId="63" applyNumberFormat="0" applyAlignment="0" applyProtection="0"/>
  </cellStyleXfs>
  <cellXfs count="1181">
    <xf numFmtId="0" fontId="0" fillId="0" borderId="0" xfId="0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0" xfId="0" applyAlignment="1">
      <alignment horizontal="center"/>
    </xf>
    <xf numFmtId="0" fontId="0" fillId="0" borderId="7" xfId="0" applyBorder="1"/>
    <xf numFmtId="0" fontId="0" fillId="0" borderId="8" xfId="0" applyBorder="1"/>
    <xf numFmtId="0" fontId="0" fillId="0" borderId="9" xfId="0" applyBorder="1"/>
    <xf numFmtId="0" fontId="0" fillId="0" borderId="10" xfId="0" applyBorder="1"/>
    <xf numFmtId="0" fontId="0" fillId="0" borderId="14" xfId="0" applyBorder="1"/>
    <xf numFmtId="0" fontId="0" fillId="0" borderId="15" xfId="0" applyBorder="1"/>
    <xf numFmtId="2" fontId="0" fillId="0" borderId="0" xfId="0" applyNumberFormat="1"/>
    <xf numFmtId="0" fontId="1" fillId="0" borderId="0" xfId="0" applyFont="1"/>
    <xf numFmtId="0" fontId="1" fillId="0" borderId="0" xfId="0" applyFont="1" applyAlignment="1">
      <alignment horizontal="center"/>
    </xf>
    <xf numFmtId="0" fontId="0" fillId="0" borderId="18" xfId="0" applyBorder="1"/>
    <xf numFmtId="0" fontId="3" fillId="0" borderId="0" xfId="0" applyFont="1"/>
    <xf numFmtId="0" fontId="0" fillId="0" borderId="26" xfId="0" applyBorder="1"/>
    <xf numFmtId="2" fontId="0" fillId="0" borderId="9" xfId="0" applyNumberFormat="1" applyBorder="1"/>
    <xf numFmtId="2" fontId="0" fillId="0" borderId="30" xfId="0" applyNumberFormat="1" applyBorder="1"/>
    <xf numFmtId="2" fontId="0" fillId="0" borderId="31" xfId="0" applyNumberFormat="1" applyBorder="1"/>
    <xf numFmtId="0" fontId="0" fillId="0" borderId="32" xfId="0" applyBorder="1"/>
    <xf numFmtId="0" fontId="0" fillId="0" borderId="30" xfId="0" applyBorder="1"/>
    <xf numFmtId="0" fontId="0" fillId="0" borderId="31" xfId="0" applyBorder="1"/>
    <xf numFmtId="0" fontId="0" fillId="0" borderId="33" xfId="0" applyBorder="1"/>
    <xf numFmtId="2" fontId="0" fillId="0" borderId="0" xfId="0" applyNumberFormat="1" applyAlignment="1">
      <alignment vertical="center" textRotation="90"/>
    </xf>
    <xf numFmtId="2" fontId="0" fillId="0" borderId="7" xfId="0" applyNumberFormat="1" applyBorder="1" applyAlignment="1">
      <alignment vertical="center" textRotation="90"/>
    </xf>
    <xf numFmtId="2" fontId="0" fillId="0" borderId="34" xfId="0" applyNumberFormat="1" applyBorder="1" applyAlignment="1">
      <alignment vertical="center" textRotation="90"/>
    </xf>
    <xf numFmtId="0" fontId="0" fillId="0" borderId="35" xfId="0" applyBorder="1"/>
    <xf numFmtId="173" fontId="0" fillId="0" borderId="0" xfId="0" applyNumberFormat="1"/>
    <xf numFmtId="2" fontId="0" fillId="0" borderId="36" xfId="0" applyNumberFormat="1" applyBorder="1" applyAlignment="1">
      <alignment vertical="center" textRotation="90"/>
    </xf>
    <xf numFmtId="0" fontId="0" fillId="0" borderId="37" xfId="0" applyBorder="1"/>
    <xf numFmtId="0" fontId="0" fillId="0" borderId="36" xfId="0" applyBorder="1"/>
    <xf numFmtId="0" fontId="0" fillId="0" borderId="34" xfId="0" applyBorder="1"/>
    <xf numFmtId="2" fontId="0" fillId="0" borderId="38" xfId="0" applyNumberFormat="1" applyBorder="1"/>
    <xf numFmtId="0" fontId="0" fillId="0" borderId="40" xfId="0" applyBorder="1"/>
    <xf numFmtId="0" fontId="0" fillId="0" borderId="41" xfId="0" applyBorder="1"/>
    <xf numFmtId="0" fontId="0" fillId="0" borderId="42" xfId="0" applyBorder="1"/>
    <xf numFmtId="2" fontId="0" fillId="0" borderId="7" xfId="0" applyNumberFormat="1" applyBorder="1"/>
    <xf numFmtId="0" fontId="3" fillId="0" borderId="0" xfId="0" applyFont="1" applyAlignment="1">
      <alignment horizontal="center"/>
    </xf>
    <xf numFmtId="2" fontId="3" fillId="0" borderId="0" xfId="0" applyNumberFormat="1" applyFont="1" applyAlignment="1">
      <alignment horizontal="center"/>
    </xf>
    <xf numFmtId="172" fontId="3" fillId="0" borderId="0" xfId="0" applyNumberFormat="1" applyFont="1" applyAlignment="1">
      <alignment horizontal="center"/>
    </xf>
    <xf numFmtId="0" fontId="0" fillId="0" borderId="46" xfId="0" applyBorder="1"/>
    <xf numFmtId="167" fontId="3" fillId="0" borderId="0" xfId="0" applyNumberFormat="1" applyFont="1" applyAlignment="1">
      <alignment horizontal="center"/>
    </xf>
    <xf numFmtId="0" fontId="4" fillId="0" borderId="0" xfId="0" applyFont="1"/>
    <xf numFmtId="0" fontId="16" fillId="0" borderId="0" xfId="0" applyFont="1"/>
    <xf numFmtId="0" fontId="5" fillId="0" borderId="0" xfId="0" applyFont="1"/>
    <xf numFmtId="0" fontId="0" fillId="0" borderId="64" xfId="0" applyBorder="1"/>
    <xf numFmtId="0" fontId="0" fillId="0" borderId="66" xfId="0" applyBorder="1"/>
    <xf numFmtId="0" fontId="0" fillId="0" borderId="67" xfId="0" applyBorder="1"/>
    <xf numFmtId="0" fontId="0" fillId="0" borderId="68" xfId="0" applyBorder="1"/>
    <xf numFmtId="0" fontId="0" fillId="0" borderId="69" xfId="0" applyBorder="1"/>
    <xf numFmtId="0" fontId="0" fillId="0" borderId="70" xfId="0" applyBorder="1"/>
    <xf numFmtId="0" fontId="0" fillId="0" borderId="71" xfId="0" applyBorder="1"/>
    <xf numFmtId="0" fontId="0" fillId="0" borderId="72" xfId="0" applyBorder="1"/>
    <xf numFmtId="0" fontId="0" fillId="0" borderId="73" xfId="0" applyBorder="1"/>
    <xf numFmtId="0" fontId="0" fillId="0" borderId="74" xfId="0" applyBorder="1"/>
    <xf numFmtId="0" fontId="0" fillId="0" borderId="78" xfId="0" applyBorder="1"/>
    <xf numFmtId="0" fontId="0" fillId="0" borderId="67" xfId="0" applyBorder="1" applyAlignment="1">
      <alignment horizontal="center"/>
    </xf>
    <xf numFmtId="0" fontId="0" fillId="0" borderId="88" xfId="0" applyBorder="1"/>
    <xf numFmtId="0" fontId="0" fillId="0" borderId="91" xfId="0" applyBorder="1"/>
    <xf numFmtId="0" fontId="0" fillId="0" borderId="89" xfId="0" applyBorder="1"/>
    <xf numFmtId="0" fontId="0" fillId="0" borderId="92" xfId="0" applyBorder="1"/>
    <xf numFmtId="0" fontId="0" fillId="0" borderId="93" xfId="0" applyBorder="1"/>
    <xf numFmtId="0" fontId="0" fillId="0" borderId="94" xfId="0" applyBorder="1"/>
    <xf numFmtId="0" fontId="0" fillId="0" borderId="95" xfId="0" applyBorder="1"/>
    <xf numFmtId="0" fontId="0" fillId="0" borderId="96" xfId="0" applyBorder="1"/>
    <xf numFmtId="0" fontId="0" fillId="0" borderId="97" xfId="0" applyBorder="1"/>
    <xf numFmtId="0" fontId="0" fillId="0" borderId="98" xfId="0" applyBorder="1"/>
    <xf numFmtId="0" fontId="0" fillId="0" borderId="128" xfId="0" applyBorder="1"/>
    <xf numFmtId="0" fontId="0" fillId="0" borderId="129" xfId="0" applyBorder="1"/>
    <xf numFmtId="0" fontId="0" fillId="0" borderId="131" xfId="0" applyBorder="1"/>
    <xf numFmtId="0" fontId="0" fillId="0" borderId="132" xfId="0" applyBorder="1"/>
    <xf numFmtId="0" fontId="0" fillId="0" borderId="133" xfId="0" applyBorder="1"/>
    <xf numFmtId="0" fontId="0" fillId="0" borderId="134" xfId="0" applyBorder="1"/>
    <xf numFmtId="0" fontId="0" fillId="0" borderId="135" xfId="0" applyBorder="1"/>
    <xf numFmtId="0" fontId="0" fillId="0" borderId="136" xfId="0" applyBorder="1"/>
    <xf numFmtId="0" fontId="0" fillId="0" borderId="137" xfId="0" applyBorder="1"/>
    <xf numFmtId="0" fontId="0" fillId="0" borderId="138" xfId="0" applyBorder="1"/>
    <xf numFmtId="0" fontId="0" fillId="0" borderId="141" xfId="0" applyBorder="1"/>
    <xf numFmtId="0" fontId="0" fillId="0" borderId="142" xfId="0" applyBorder="1"/>
    <xf numFmtId="0" fontId="0" fillId="0" borderId="146" xfId="0" applyBorder="1" applyAlignment="1">
      <alignment horizontal="center"/>
    </xf>
    <xf numFmtId="0" fontId="0" fillId="0" borderId="147" xfId="0" applyBorder="1" applyAlignment="1">
      <alignment horizontal="center"/>
    </xf>
    <xf numFmtId="0" fontId="0" fillId="0" borderId="66" xfId="0" applyBorder="1" applyAlignment="1">
      <alignment horizontal="center"/>
    </xf>
    <xf numFmtId="0" fontId="19" fillId="0" borderId="0" xfId="0" applyFont="1"/>
    <xf numFmtId="0" fontId="23" fillId="0" borderId="0" xfId="0" applyFont="1" applyAlignment="1">
      <alignment horizontal="center"/>
    </xf>
    <xf numFmtId="0" fontId="27" fillId="0" borderId="0" xfId="0" applyFont="1" applyAlignment="1">
      <alignment horizontal="center" vertical="center"/>
    </xf>
    <xf numFmtId="0" fontId="12" fillId="0" borderId="0" xfId="0" applyFont="1" applyAlignment="1">
      <alignment vertical="center"/>
    </xf>
    <xf numFmtId="0" fontId="0" fillId="16" borderId="87" xfId="0" applyFill="1" applyBorder="1"/>
    <xf numFmtId="0" fontId="0" fillId="16" borderId="84" xfId="0" applyFill="1" applyBorder="1"/>
    <xf numFmtId="0" fontId="0" fillId="16" borderId="88" xfId="0" applyFill="1" applyBorder="1"/>
    <xf numFmtId="0" fontId="0" fillId="16" borderId="86" xfId="0" applyFill="1" applyBorder="1"/>
    <xf numFmtId="0" fontId="0" fillId="16" borderId="90" xfId="0" applyFill="1" applyBorder="1"/>
    <xf numFmtId="0" fontId="0" fillId="16" borderId="0" xfId="0" applyFill="1"/>
    <xf numFmtId="0" fontId="0" fillId="16" borderId="91" xfId="0" applyFill="1" applyBorder="1"/>
    <xf numFmtId="0" fontId="0" fillId="16" borderId="85" xfId="0" applyFill="1" applyBorder="1"/>
    <xf numFmtId="0" fontId="0" fillId="16" borderId="83" xfId="0" applyFill="1" applyBorder="1"/>
    <xf numFmtId="0" fontId="3" fillId="16" borderId="83" xfId="0" applyFont="1" applyFill="1" applyBorder="1"/>
    <xf numFmtId="0" fontId="3" fillId="16" borderId="84" xfId="0" applyFont="1" applyFill="1" applyBorder="1"/>
    <xf numFmtId="0" fontId="3" fillId="16" borderId="85" xfId="0" applyFont="1" applyFill="1" applyBorder="1"/>
    <xf numFmtId="0" fontId="3" fillId="16" borderId="86" xfId="0" applyFont="1" applyFill="1" applyBorder="1"/>
    <xf numFmtId="0" fontId="2" fillId="0" borderId="0" xfId="0" applyFont="1" applyAlignment="1">
      <alignment horizontal="center"/>
    </xf>
    <xf numFmtId="0" fontId="0" fillId="0" borderId="131" xfId="0" applyBorder="1" applyAlignment="1">
      <alignment horizontal="center"/>
    </xf>
    <xf numFmtId="0" fontId="0" fillId="0" borderId="0" xfId="0" applyAlignment="1">
      <alignment horizontal="left"/>
    </xf>
    <xf numFmtId="0" fontId="0" fillId="0" borderId="0" xfId="0" applyAlignment="1">
      <alignment wrapText="1"/>
    </xf>
    <xf numFmtId="0" fontId="0" fillId="0" borderId="149" xfId="0" applyBorder="1"/>
    <xf numFmtId="0" fontId="0" fillId="16" borderId="150" xfId="0" applyFill="1" applyBorder="1"/>
    <xf numFmtId="0" fontId="0" fillId="16" borderId="151" xfId="0" applyFill="1" applyBorder="1"/>
    <xf numFmtId="0" fontId="0" fillId="16" borderId="153" xfId="0" applyFill="1" applyBorder="1"/>
    <xf numFmtId="0" fontId="0" fillId="16" borderId="1" xfId="0" applyFill="1" applyBorder="1"/>
    <xf numFmtId="0" fontId="0" fillId="16" borderId="2" xfId="0" applyFill="1" applyBorder="1"/>
    <xf numFmtId="0" fontId="0" fillId="16" borderId="154" xfId="0" applyFill="1" applyBorder="1"/>
    <xf numFmtId="0" fontId="0" fillId="16" borderId="155" xfId="0" applyFill="1" applyBorder="1"/>
    <xf numFmtId="0" fontId="0" fillId="16" borderId="12" xfId="0" applyFill="1" applyBorder="1"/>
    <xf numFmtId="0" fontId="0" fillId="16" borderId="156" xfId="0" applyFill="1" applyBorder="1"/>
    <xf numFmtId="0" fontId="0" fillId="0" borderId="2" xfId="0" applyBorder="1"/>
    <xf numFmtId="0" fontId="0" fillId="0" borderId="155" xfId="0" applyBorder="1"/>
    <xf numFmtId="0" fontId="0" fillId="0" borderId="157" xfId="0" applyBorder="1"/>
    <xf numFmtId="0" fontId="0" fillId="16" borderId="157" xfId="0" applyFill="1" applyBorder="1"/>
    <xf numFmtId="0" fontId="0" fillId="16" borderId="158" xfId="0" applyFill="1" applyBorder="1"/>
    <xf numFmtId="0" fontId="0" fillId="0" borderId="156" xfId="0" applyBorder="1"/>
    <xf numFmtId="0" fontId="0" fillId="0" borderId="159" xfId="0" applyBorder="1"/>
    <xf numFmtId="0" fontId="0" fillId="0" borderId="160" xfId="0" applyBorder="1"/>
    <xf numFmtId="0" fontId="0" fillId="0" borderId="154" xfId="0" applyBorder="1"/>
    <xf numFmtId="0" fontId="0" fillId="0" borderId="158" xfId="0" applyBorder="1"/>
    <xf numFmtId="0" fontId="20" fillId="0" borderId="0" xfId="0" applyFont="1"/>
    <xf numFmtId="0" fontId="29" fillId="0" borderId="0" xfId="0" applyFont="1"/>
    <xf numFmtId="0" fontId="16" fillId="0" borderId="64" xfId="0" applyFont="1" applyBorder="1"/>
    <xf numFmtId="0" fontId="16" fillId="0" borderId="65" xfId="0" applyFont="1" applyBorder="1"/>
    <xf numFmtId="0" fontId="31" fillId="0" borderId="0" xfId="0" applyFont="1"/>
    <xf numFmtId="0" fontId="31" fillId="0" borderId="65" xfId="0" applyFont="1" applyBorder="1"/>
    <xf numFmtId="0" fontId="4" fillId="0" borderId="0" xfId="0" applyFont="1" applyAlignment="1">
      <alignment horizontal="center"/>
    </xf>
    <xf numFmtId="2" fontId="16" fillId="0" borderId="0" xfId="0" applyNumberFormat="1" applyFont="1"/>
    <xf numFmtId="0" fontId="28" fillId="0" borderId="0" xfId="0" applyFont="1"/>
    <xf numFmtId="0" fontId="0" fillId="0" borderId="161" xfId="0" applyBorder="1"/>
    <xf numFmtId="0" fontId="0" fillId="0" borderId="165" xfId="0" applyBorder="1"/>
    <xf numFmtId="0" fontId="0" fillId="0" borderId="167" xfId="0" applyBorder="1"/>
    <xf numFmtId="0" fontId="0" fillId="0" borderId="0" xfId="0" applyAlignment="1">
      <alignment vertical="center" wrapText="1"/>
    </xf>
    <xf numFmtId="0" fontId="16" fillId="0" borderId="111" xfId="0" applyFont="1" applyBorder="1"/>
    <xf numFmtId="0" fontId="16" fillId="0" borderId="121" xfId="0" applyFont="1" applyBorder="1"/>
    <xf numFmtId="0" fontId="16" fillId="0" borderId="112" xfId="0" applyFont="1" applyBorder="1"/>
    <xf numFmtId="0" fontId="16" fillId="0" borderId="122" xfId="0" applyFont="1" applyBorder="1"/>
    <xf numFmtId="0" fontId="16" fillId="0" borderId="113" xfId="0" applyFont="1" applyBorder="1"/>
    <xf numFmtId="0" fontId="16" fillId="0" borderId="114" xfId="0" applyFont="1" applyBorder="1"/>
    <xf numFmtId="0" fontId="16" fillId="0" borderId="115" xfId="0" applyFont="1" applyBorder="1"/>
    <xf numFmtId="0" fontId="16" fillId="0" borderId="117" xfId="0" applyFont="1" applyBorder="1"/>
    <xf numFmtId="0" fontId="16" fillId="0" borderId="126" xfId="0" applyFont="1" applyBorder="1"/>
    <xf numFmtId="0" fontId="16" fillId="0" borderId="127" xfId="0" applyFont="1" applyBorder="1"/>
    <xf numFmtId="0" fontId="16" fillId="0" borderId="130" xfId="0" applyFont="1" applyBorder="1"/>
    <xf numFmtId="0" fontId="30" fillId="0" borderId="0" xfId="0" applyFont="1"/>
    <xf numFmtId="0" fontId="3" fillId="16" borderId="2" xfId="0" applyFont="1" applyFill="1" applyBorder="1"/>
    <xf numFmtId="173" fontId="16" fillId="0" borderId="0" xfId="0" applyNumberFormat="1" applyFont="1"/>
    <xf numFmtId="0" fontId="0" fillId="0" borderId="170" xfId="0" applyBorder="1"/>
    <xf numFmtId="0" fontId="0" fillId="16" borderId="171" xfId="0" applyFill="1" applyBorder="1"/>
    <xf numFmtId="0" fontId="0" fillId="0" borderId="172" xfId="0" applyBorder="1"/>
    <xf numFmtId="0" fontId="0" fillId="16" borderId="173" xfId="0" applyFill="1" applyBorder="1"/>
    <xf numFmtId="0" fontId="0" fillId="16" borderId="172" xfId="0" applyFill="1" applyBorder="1"/>
    <xf numFmtId="0" fontId="0" fillId="16" borderId="174" xfId="0" applyFill="1" applyBorder="1"/>
    <xf numFmtId="0" fontId="0" fillId="16" borderId="175" xfId="0" applyFill="1" applyBorder="1"/>
    <xf numFmtId="0" fontId="0" fillId="0" borderId="176" xfId="0" applyBorder="1"/>
    <xf numFmtId="0" fontId="0" fillId="0" borderId="175" xfId="0" applyBorder="1"/>
    <xf numFmtId="0" fontId="0" fillId="16" borderId="177" xfId="0" applyFill="1" applyBorder="1"/>
    <xf numFmtId="0" fontId="0" fillId="16" borderId="178" xfId="0" applyFill="1" applyBorder="1"/>
    <xf numFmtId="0" fontId="0" fillId="16" borderId="176" xfId="0" applyFill="1" applyBorder="1"/>
    <xf numFmtId="0" fontId="0" fillId="16" borderId="4" xfId="0" applyFill="1" applyBorder="1"/>
    <xf numFmtId="0" fontId="3" fillId="16" borderId="177" xfId="0" applyFont="1" applyFill="1" applyBorder="1"/>
    <xf numFmtId="0" fontId="3" fillId="16" borderId="152" xfId="0" applyFont="1" applyFill="1" applyBorder="1"/>
    <xf numFmtId="0" fontId="3" fillId="16" borderId="179" xfId="0" applyFont="1" applyFill="1" applyBorder="1"/>
    <xf numFmtId="0" fontId="0" fillId="0" borderId="179" xfId="0" applyBorder="1"/>
    <xf numFmtId="0" fontId="0" fillId="16" borderId="180" xfId="0" applyFill="1" applyBorder="1"/>
    <xf numFmtId="0" fontId="0" fillId="16" borderId="3" xfId="0" applyFill="1" applyBorder="1"/>
    <xf numFmtId="0" fontId="0" fillId="16" borderId="179" xfId="0" applyFill="1" applyBorder="1"/>
    <xf numFmtId="0" fontId="0" fillId="0" borderId="151" xfId="0" applyBorder="1"/>
    <xf numFmtId="0" fontId="0" fillId="0" borderId="153" xfId="0" applyBorder="1"/>
    <xf numFmtId="0" fontId="0" fillId="0" borderId="152" xfId="0" applyBorder="1"/>
    <xf numFmtId="0" fontId="0" fillId="0" borderId="150" xfId="0" applyBorder="1"/>
    <xf numFmtId="0" fontId="0" fillId="0" borderId="181" xfId="0" applyBorder="1"/>
    <xf numFmtId="0" fontId="0" fillId="0" borderId="182" xfId="0" applyBorder="1"/>
    <xf numFmtId="0" fontId="0" fillId="0" borderId="183" xfId="0" applyBorder="1"/>
    <xf numFmtId="0" fontId="0" fillId="0" borderId="184" xfId="0" applyBorder="1"/>
    <xf numFmtId="0" fontId="0" fillId="0" borderId="185" xfId="0" applyBorder="1"/>
    <xf numFmtId="0" fontId="0" fillId="0" borderId="184" xfId="0" applyBorder="1" applyAlignment="1">
      <alignment horizontal="center"/>
    </xf>
    <xf numFmtId="0" fontId="0" fillId="0" borderId="185" xfId="0" applyBorder="1" applyAlignment="1">
      <alignment horizontal="center"/>
    </xf>
    <xf numFmtId="0" fontId="0" fillId="0" borderId="186" xfId="0" applyBorder="1"/>
    <xf numFmtId="0" fontId="0" fillId="0" borderId="187" xfId="0" applyBorder="1"/>
    <xf numFmtId="0" fontId="0" fillId="0" borderId="188" xfId="0" applyBorder="1"/>
    <xf numFmtId="0" fontId="47" fillId="0" borderId="0" xfId="0" applyFont="1"/>
    <xf numFmtId="0" fontId="12" fillId="0" borderId="0" xfId="0" applyFont="1"/>
    <xf numFmtId="0" fontId="35" fillId="0" borderId="0" xfId="0" applyFont="1"/>
    <xf numFmtId="0" fontId="0" fillId="0" borderId="190" xfId="0" applyBorder="1"/>
    <xf numFmtId="0" fontId="0" fillId="0" borderId="191" xfId="0" applyBorder="1"/>
    <xf numFmtId="172" fontId="0" fillId="0" borderId="0" xfId="0" applyNumberFormat="1"/>
    <xf numFmtId="0" fontId="0" fillId="0" borderId="192" xfId="0" applyBorder="1"/>
    <xf numFmtId="172" fontId="0" fillId="0" borderId="3" xfId="0" applyNumberFormat="1" applyBorder="1"/>
    <xf numFmtId="0" fontId="0" fillId="0" borderId="178" xfId="0" applyBorder="1"/>
    <xf numFmtId="0" fontId="0" fillId="0" borderId="177" xfId="0" applyBorder="1"/>
    <xf numFmtId="0" fontId="52" fillId="0" borderId="0" xfId="0" applyFont="1"/>
    <xf numFmtId="0" fontId="53" fillId="0" borderId="0" xfId="0" applyFont="1"/>
    <xf numFmtId="0" fontId="0" fillId="0" borderId="180" xfId="0" applyBorder="1"/>
    <xf numFmtId="0" fontId="0" fillId="0" borderId="193" xfId="0" applyBorder="1"/>
    <xf numFmtId="0" fontId="0" fillId="0" borderId="191" xfId="0" applyBorder="1" applyAlignment="1">
      <alignment horizontal="center"/>
    </xf>
    <xf numFmtId="0" fontId="0" fillId="0" borderId="194" xfId="0" applyBorder="1"/>
    <xf numFmtId="0" fontId="0" fillId="0" borderId="195" xfId="0" applyBorder="1"/>
    <xf numFmtId="0" fontId="0" fillId="0" borderId="196" xfId="0" applyBorder="1"/>
    <xf numFmtId="0" fontId="3" fillId="0" borderId="203" xfId="0" applyFont="1" applyBorder="1"/>
    <xf numFmtId="0" fontId="57" fillId="0" borderId="204" xfId="0" applyFont="1" applyBorder="1" applyAlignment="1">
      <alignment vertical="center"/>
    </xf>
    <xf numFmtId="0" fontId="57" fillId="0" borderId="148" xfId="0" applyFont="1" applyBorder="1" applyAlignment="1">
      <alignment vertical="center"/>
    </xf>
    <xf numFmtId="0" fontId="57" fillId="0" borderId="0" xfId="0" applyFont="1" applyAlignment="1">
      <alignment vertical="center"/>
    </xf>
    <xf numFmtId="0" fontId="57" fillId="0" borderId="205" xfId="0" applyFont="1" applyBorder="1" applyAlignment="1">
      <alignment vertical="center"/>
    </xf>
    <xf numFmtId="0" fontId="57" fillId="0" borderId="158" xfId="0" applyFont="1" applyBorder="1" applyAlignment="1">
      <alignment vertical="center"/>
    </xf>
    <xf numFmtId="0" fontId="57" fillId="0" borderId="157" xfId="0" applyFont="1" applyBorder="1" applyAlignment="1">
      <alignment vertical="center"/>
    </xf>
    <xf numFmtId="0" fontId="59" fillId="0" borderId="0" xfId="0" applyFont="1" applyAlignment="1">
      <alignment vertical="center"/>
    </xf>
    <xf numFmtId="0" fontId="57" fillId="0" borderId="53" xfId="0" applyFont="1" applyBorder="1" applyAlignment="1">
      <alignment vertical="center"/>
    </xf>
    <xf numFmtId="0" fontId="60" fillId="0" borderId="205" xfId="0" applyFont="1" applyBorder="1" applyAlignment="1">
      <alignment vertical="center"/>
    </xf>
    <xf numFmtId="0" fontId="60" fillId="0" borderId="158" xfId="0" applyFont="1" applyBorder="1" applyAlignment="1">
      <alignment vertical="center"/>
    </xf>
    <xf numFmtId="0" fontId="60" fillId="0" borderId="0" xfId="0" applyFont="1" applyAlignment="1">
      <alignment vertical="center"/>
    </xf>
    <xf numFmtId="0" fontId="60" fillId="0" borderId="157" xfId="0" applyFont="1" applyBorder="1" applyAlignment="1">
      <alignment vertical="center"/>
    </xf>
    <xf numFmtId="0" fontId="60" fillId="0" borderId="205" xfId="0" applyFont="1" applyBorder="1"/>
    <xf numFmtId="0" fontId="60" fillId="0" borderId="158" xfId="0" applyFont="1" applyBorder="1"/>
    <xf numFmtId="0" fontId="66" fillId="0" borderId="0" xfId="0" applyFont="1"/>
    <xf numFmtId="0" fontId="60" fillId="0" borderId="0" xfId="0" applyFont="1"/>
    <xf numFmtId="0" fontId="60" fillId="0" borderId="157" xfId="0" applyFont="1" applyBorder="1"/>
    <xf numFmtId="0" fontId="68" fillId="0" borderId="0" xfId="0" applyFont="1" applyAlignment="1">
      <alignment vertical="center"/>
    </xf>
    <xf numFmtId="0" fontId="70" fillId="17" borderId="58" xfId="0" applyFont="1" applyFill="1" applyBorder="1" applyAlignment="1">
      <alignment horizontal="center" vertical="center"/>
    </xf>
    <xf numFmtId="0" fontId="71" fillId="2" borderId="56" xfId="0" applyFont="1" applyFill="1" applyBorder="1" applyAlignment="1">
      <alignment horizontal="center" vertical="center"/>
    </xf>
    <xf numFmtId="0" fontId="60" fillId="12" borderId="62" xfId="0" applyFont="1" applyFill="1" applyBorder="1" applyAlignment="1">
      <alignment vertical="center"/>
    </xf>
    <xf numFmtId="0" fontId="60" fillId="12" borderId="61" xfId="0" applyFont="1" applyFill="1" applyBorder="1" applyAlignment="1">
      <alignment vertical="center"/>
    </xf>
    <xf numFmtId="0" fontId="60" fillId="12" borderId="60" xfId="0" applyFont="1" applyFill="1" applyBorder="1" applyAlignment="1">
      <alignment vertical="center"/>
    </xf>
    <xf numFmtId="0" fontId="70" fillId="17" borderId="59" xfId="0" applyFont="1" applyFill="1" applyBorder="1" applyAlignment="1">
      <alignment horizontal="center" vertical="center"/>
    </xf>
    <xf numFmtId="0" fontId="73" fillId="0" borderId="205" xfId="0" applyFont="1" applyBorder="1" applyAlignment="1">
      <alignment vertical="center"/>
    </xf>
    <xf numFmtId="0" fontId="73" fillId="0" borderId="158" xfId="0" applyFont="1" applyBorder="1" applyAlignment="1">
      <alignment vertical="center"/>
    </xf>
    <xf numFmtId="0" fontId="74" fillId="0" borderId="0" xfId="0" applyFont="1" applyAlignment="1">
      <alignment vertical="center"/>
    </xf>
    <xf numFmtId="0" fontId="37" fillId="0" borderId="16" xfId="0" applyFont="1" applyBorder="1" applyAlignment="1">
      <alignment horizontal="center" vertical="center"/>
    </xf>
    <xf numFmtId="0" fontId="73" fillId="0" borderId="0" xfId="0" applyFont="1" applyAlignment="1">
      <alignment vertical="center"/>
    </xf>
    <xf numFmtId="0" fontId="75" fillId="0" borderId="0" xfId="0" applyFont="1" applyAlignment="1">
      <alignment vertical="center"/>
    </xf>
    <xf numFmtId="183" fontId="75" fillId="0" borderId="0" xfId="0" applyNumberFormat="1" applyFont="1" applyAlignment="1">
      <alignment horizontal="center" vertical="center"/>
    </xf>
    <xf numFmtId="0" fontId="75" fillId="0" borderId="0" xfId="0" applyFont="1" applyAlignment="1">
      <alignment horizontal="center" vertical="center"/>
    </xf>
    <xf numFmtId="0" fontId="73" fillId="0" borderId="157" xfId="0" applyFont="1" applyBorder="1" applyAlignment="1">
      <alignment vertical="center"/>
    </xf>
    <xf numFmtId="0" fontId="76" fillId="0" borderId="0" xfId="0" applyFont="1" applyAlignment="1">
      <alignment vertical="center"/>
    </xf>
    <xf numFmtId="0" fontId="74" fillId="0" borderId="0" xfId="0" applyFont="1" applyAlignment="1">
      <alignment horizontal="right" vertical="center"/>
    </xf>
    <xf numFmtId="0" fontId="74" fillId="0" borderId="0" xfId="0" applyFont="1" applyAlignment="1">
      <alignment horizontal="center" vertical="center"/>
    </xf>
    <xf numFmtId="2" fontId="74" fillId="0" borderId="0" xfId="0" applyNumberFormat="1" applyFont="1" applyAlignment="1">
      <alignment horizontal="center" vertical="center"/>
    </xf>
    <xf numFmtId="172" fontId="74" fillId="0" borderId="0" xfId="0" applyNumberFormat="1" applyFont="1" applyAlignment="1">
      <alignment vertical="center"/>
    </xf>
    <xf numFmtId="0" fontId="77" fillId="0" borderId="0" xfId="0" applyFont="1" applyAlignment="1">
      <alignment vertical="center"/>
    </xf>
    <xf numFmtId="0" fontId="74" fillId="0" borderId="126" xfId="0" applyFont="1" applyBorder="1" applyAlignment="1">
      <alignment vertical="center"/>
    </xf>
    <xf numFmtId="181" fontId="78" fillId="0" borderId="0" xfId="0" applyNumberFormat="1" applyFont="1" applyAlignment="1">
      <alignment vertical="center"/>
    </xf>
    <xf numFmtId="0" fontId="80" fillId="0" borderId="0" xfId="0" applyFont="1" applyAlignment="1">
      <alignment vertical="center"/>
    </xf>
    <xf numFmtId="181" fontId="78" fillId="0" borderId="0" xfId="0" applyNumberFormat="1" applyFont="1" applyAlignment="1">
      <alignment horizontal="center" vertical="center"/>
    </xf>
    <xf numFmtId="189" fontId="81" fillId="0" borderId="0" xfId="0" applyNumberFormat="1" applyFont="1" applyAlignment="1">
      <alignment vertical="center"/>
    </xf>
    <xf numFmtId="181" fontId="37" fillId="0" borderId="0" xfId="0" applyNumberFormat="1" applyFont="1" applyAlignment="1">
      <alignment horizontal="center" vertical="center"/>
    </xf>
    <xf numFmtId="0" fontId="60" fillId="17" borderId="219" xfId="0" applyFont="1" applyFill="1" applyBorder="1" applyAlignment="1">
      <alignment vertical="center"/>
    </xf>
    <xf numFmtId="0" fontId="60" fillId="17" borderId="220" xfId="0" applyFont="1" applyFill="1" applyBorder="1" applyAlignment="1">
      <alignment vertical="center"/>
    </xf>
    <xf numFmtId="0" fontId="60" fillId="17" borderId="221" xfId="0" applyFont="1" applyFill="1" applyBorder="1" applyAlignment="1">
      <alignment vertical="center"/>
    </xf>
    <xf numFmtId="0" fontId="60" fillId="17" borderId="222" xfId="0" applyFont="1" applyFill="1" applyBorder="1" applyAlignment="1">
      <alignment vertical="center"/>
    </xf>
    <xf numFmtId="0" fontId="60" fillId="17" borderId="223" xfId="0" applyFont="1" applyFill="1" applyBorder="1" applyAlignment="1">
      <alignment vertical="center"/>
    </xf>
    <xf numFmtId="0" fontId="60" fillId="17" borderId="156" xfId="0" applyFont="1" applyFill="1" applyBorder="1" applyAlignment="1">
      <alignment vertical="center"/>
    </xf>
    <xf numFmtId="0" fontId="60" fillId="10" borderId="224" xfId="0" applyFont="1" applyFill="1" applyBorder="1" applyAlignment="1">
      <alignment horizontal="center" vertical="center"/>
    </xf>
    <xf numFmtId="0" fontId="60" fillId="2" borderId="224" xfId="0" applyFont="1" applyFill="1" applyBorder="1" applyAlignment="1">
      <alignment horizontal="center" vertical="center"/>
    </xf>
    <xf numFmtId="0" fontId="83" fillId="0" borderId="0" xfId="0" applyFont="1" applyAlignment="1">
      <alignment vertical="center"/>
    </xf>
    <xf numFmtId="0" fontId="60" fillId="0" borderId="0" xfId="0" applyFont="1" applyAlignment="1">
      <alignment horizontal="center" vertical="center"/>
    </xf>
    <xf numFmtId="0" fontId="84" fillId="0" borderId="0" xfId="0" applyFont="1" applyAlignment="1">
      <alignment horizontal="center" vertical="center"/>
    </xf>
    <xf numFmtId="172" fontId="84" fillId="0" borderId="0" xfId="0" applyNumberFormat="1" applyFont="1" applyAlignment="1">
      <alignment horizontal="center" vertical="center"/>
    </xf>
    <xf numFmtId="0" fontId="85" fillId="0" borderId="0" xfId="0" applyFont="1" applyAlignment="1">
      <alignment vertical="center"/>
    </xf>
    <xf numFmtId="0" fontId="60" fillId="0" borderId="53" xfId="0" applyFont="1" applyBorder="1" applyAlignment="1">
      <alignment vertical="center"/>
    </xf>
    <xf numFmtId="0" fontId="60" fillId="0" borderId="57" xfId="0" applyFont="1" applyBorder="1" applyAlignment="1">
      <alignment vertical="center"/>
    </xf>
    <xf numFmtId="0" fontId="60" fillId="0" borderId="51" xfId="0" applyFont="1" applyBorder="1" applyAlignment="1">
      <alignment vertical="center"/>
    </xf>
    <xf numFmtId="0" fontId="60" fillId="0" borderId="59" xfId="0" applyFont="1" applyBorder="1" applyAlignment="1">
      <alignment vertical="center"/>
    </xf>
    <xf numFmtId="0" fontId="60" fillId="0" borderId="56" xfId="0" applyFont="1" applyBorder="1" applyAlignment="1">
      <alignment vertical="center"/>
    </xf>
    <xf numFmtId="0" fontId="60" fillId="0" borderId="55" xfId="0" applyFont="1" applyBorder="1" applyAlignment="1">
      <alignment vertical="center"/>
    </xf>
    <xf numFmtId="0" fontId="60" fillId="0" borderId="54" xfId="0" applyFont="1" applyBorder="1" applyAlignment="1">
      <alignment vertical="center"/>
    </xf>
    <xf numFmtId="0" fontId="86" fillId="0" borderId="0" xfId="0" applyFont="1" applyAlignment="1">
      <alignment vertical="center"/>
    </xf>
    <xf numFmtId="0" fontId="87" fillId="0" borderId="0" xfId="0" applyFont="1" applyAlignment="1">
      <alignment horizontal="center" vertical="center"/>
    </xf>
    <xf numFmtId="0" fontId="83" fillId="0" borderId="0" xfId="0" applyFont="1" applyAlignment="1">
      <alignment horizontal="center" vertical="center"/>
    </xf>
    <xf numFmtId="0" fontId="83" fillId="0" borderId="16" xfId="0" applyFont="1" applyBorder="1" applyAlignment="1">
      <alignment horizontal="center" vertical="center"/>
    </xf>
    <xf numFmtId="0" fontId="60" fillId="0" borderId="16" xfId="0" applyFont="1" applyBorder="1" applyAlignment="1">
      <alignment horizontal="center" vertical="center"/>
    </xf>
    <xf numFmtId="0" fontId="94" fillId="0" borderId="0" xfId="0" applyFont="1" applyAlignment="1">
      <alignment vertical="center"/>
    </xf>
    <xf numFmtId="0" fontId="84" fillId="0" borderId="0" xfId="0" applyFont="1" applyAlignment="1">
      <alignment vertical="center"/>
    </xf>
    <xf numFmtId="189" fontId="92" fillId="6" borderId="218" xfId="0" applyNumberFormat="1" applyFont="1" applyFill="1" applyBorder="1" applyAlignment="1">
      <alignment horizontal="center" vertical="center"/>
    </xf>
    <xf numFmtId="0" fontId="60" fillId="0" borderId="203" xfId="0" applyFont="1" applyBorder="1" applyAlignment="1">
      <alignment vertical="center"/>
    </xf>
    <xf numFmtId="0" fontId="83" fillId="0" borderId="203" xfId="0" applyFont="1" applyBorder="1" applyAlignment="1">
      <alignment horizontal="center" vertical="center"/>
    </xf>
    <xf numFmtId="0" fontId="97" fillId="0" borderId="0" xfId="0" applyFont="1" applyAlignment="1">
      <alignment vertical="center"/>
    </xf>
    <xf numFmtId="0" fontId="84" fillId="15" borderId="61" xfId="0" applyFont="1" applyFill="1" applyBorder="1" applyAlignment="1">
      <alignment vertical="center"/>
    </xf>
    <xf numFmtId="0" fontId="99" fillId="25" borderId="0" xfId="0" applyFont="1" applyFill="1" applyAlignment="1">
      <alignment vertical="center"/>
    </xf>
    <xf numFmtId="0" fontId="84" fillId="25" borderId="0" xfId="0" applyFont="1" applyFill="1" applyAlignment="1">
      <alignment vertical="center"/>
    </xf>
    <xf numFmtId="0" fontId="100" fillId="0" borderId="0" xfId="0" applyFont="1" applyAlignment="1">
      <alignment vertical="center"/>
    </xf>
    <xf numFmtId="0" fontId="101" fillId="0" borderId="0" xfId="0" applyFont="1" applyAlignment="1">
      <alignment vertical="center"/>
    </xf>
    <xf numFmtId="0" fontId="39" fillId="0" borderId="0" xfId="0" applyFont="1" applyAlignment="1">
      <alignment horizontal="center" vertical="center"/>
    </xf>
    <xf numFmtId="0" fontId="93" fillId="0" borderId="0" xfId="0" applyFont="1" applyAlignment="1">
      <alignment vertical="center"/>
    </xf>
    <xf numFmtId="188" fontId="90" fillId="0" borderId="0" xfId="0" applyNumberFormat="1" applyFont="1" applyAlignment="1">
      <alignment horizontal="center" vertical="center"/>
    </xf>
    <xf numFmtId="0" fontId="102" fillId="0" borderId="0" xfId="0" applyFont="1" applyAlignment="1">
      <alignment vertical="center"/>
    </xf>
    <xf numFmtId="0" fontId="84" fillId="15" borderId="239" xfId="0" applyFont="1" applyFill="1" applyBorder="1" applyAlignment="1">
      <alignment vertical="center"/>
    </xf>
    <xf numFmtId="0" fontId="84" fillId="15" borderId="240" xfId="0" applyFont="1" applyFill="1" applyBorder="1" applyAlignment="1">
      <alignment vertical="center"/>
    </xf>
    <xf numFmtId="0" fontId="84" fillId="15" borderId="241" xfId="0" applyFont="1" applyFill="1" applyBorder="1" applyAlignment="1">
      <alignment vertical="center"/>
    </xf>
    <xf numFmtId="0" fontId="60" fillId="25" borderId="61" xfId="0" applyFont="1" applyFill="1" applyBorder="1" applyAlignment="1">
      <alignment vertical="center"/>
    </xf>
    <xf numFmtId="0" fontId="104" fillId="25" borderId="61" xfId="0" applyFont="1" applyFill="1" applyBorder="1" applyAlignment="1">
      <alignment vertical="center"/>
    </xf>
    <xf numFmtId="0" fontId="105" fillId="0" borderId="0" xfId="0" applyFont="1" applyAlignment="1">
      <alignment horizontal="center" vertical="center"/>
    </xf>
    <xf numFmtId="0" fontId="106" fillId="0" borderId="0" xfId="0" applyFont="1" applyAlignment="1">
      <alignment vertical="center"/>
    </xf>
    <xf numFmtId="176" fontId="60" fillId="0" borderId="0" xfId="0" applyNumberFormat="1" applyFont="1" applyAlignment="1">
      <alignment vertical="center"/>
    </xf>
    <xf numFmtId="0" fontId="60" fillId="0" borderId="242" xfId="0" applyFont="1" applyBorder="1" applyAlignment="1">
      <alignment vertical="center"/>
    </xf>
    <xf numFmtId="0" fontId="107" fillId="2" borderId="246" xfId="0" applyFont="1" applyFill="1" applyBorder="1" applyAlignment="1">
      <alignment vertical="center"/>
    </xf>
    <xf numFmtId="0" fontId="108" fillId="2" borderId="247" xfId="0" applyFont="1" applyFill="1" applyBorder="1" applyAlignment="1">
      <alignment vertical="center"/>
    </xf>
    <xf numFmtId="0" fontId="60" fillId="2" borderId="247" xfId="0" applyFont="1" applyFill="1" applyBorder="1" applyAlignment="1">
      <alignment vertical="center"/>
    </xf>
    <xf numFmtId="0" fontId="60" fillId="2" borderId="248" xfId="0" applyFont="1" applyFill="1" applyBorder="1" applyAlignment="1">
      <alignment vertical="center"/>
    </xf>
    <xf numFmtId="0" fontId="102" fillId="17" borderId="62" xfId="0" applyFont="1" applyFill="1" applyBorder="1" applyAlignment="1">
      <alignment vertical="center"/>
    </xf>
    <xf numFmtId="0" fontId="101" fillId="17" borderId="61" xfId="0" applyFont="1" applyFill="1" applyBorder="1" applyAlignment="1">
      <alignment vertical="center"/>
    </xf>
    <xf numFmtId="0" fontId="109" fillId="0" borderId="0" xfId="0" applyFont="1" applyAlignment="1">
      <alignment vertical="center"/>
    </xf>
    <xf numFmtId="0" fontId="110" fillId="0" borderId="16" xfId="0" applyFont="1" applyBorder="1" applyAlignment="1">
      <alignment horizontal="right" vertical="center"/>
    </xf>
    <xf numFmtId="2" fontId="60" fillId="0" borderId="0" xfId="0" applyNumberFormat="1" applyFont="1" applyAlignment="1">
      <alignment vertical="center"/>
    </xf>
    <xf numFmtId="0" fontId="84" fillId="0" borderId="0" xfId="0" applyFont="1" applyAlignment="1">
      <alignment horizontal="right" vertical="center"/>
    </xf>
    <xf numFmtId="0" fontId="60" fillId="0" borderId="249" xfId="0" applyFont="1" applyBorder="1" applyAlignment="1">
      <alignment vertical="center"/>
    </xf>
    <xf numFmtId="0" fontId="119" fillId="0" borderId="0" xfId="0" applyFont="1" applyAlignment="1">
      <alignment vertical="center"/>
    </xf>
    <xf numFmtId="0" fontId="105" fillId="0" borderId="0" xfId="0" applyFont="1" applyAlignment="1">
      <alignment vertical="center"/>
    </xf>
    <xf numFmtId="0" fontId="60" fillId="0" borderId="0" xfId="0" applyFont="1" applyAlignment="1">
      <alignment horizontal="right" vertical="center"/>
    </xf>
    <xf numFmtId="0" fontId="60" fillId="0" borderId="58" xfId="0" applyFont="1" applyBorder="1" applyAlignment="1">
      <alignment vertical="center"/>
    </xf>
    <xf numFmtId="186" fontId="60" fillId="0" borderId="51" xfId="0" applyNumberFormat="1" applyFont="1" applyBorder="1" applyAlignment="1">
      <alignment vertical="center"/>
    </xf>
    <xf numFmtId="0" fontId="84" fillId="0" borderId="55" xfId="0" applyFont="1" applyBorder="1" applyAlignment="1">
      <alignment horizontal="right" vertical="center"/>
    </xf>
    <xf numFmtId="186" fontId="84" fillId="0" borderId="0" xfId="0" applyNumberFormat="1" applyFont="1" applyAlignment="1">
      <alignment horizontal="center" vertical="center"/>
    </xf>
    <xf numFmtId="0" fontId="84" fillId="0" borderId="0" xfId="0" applyFont="1" applyAlignment="1">
      <alignment horizontal="right"/>
    </xf>
    <xf numFmtId="0" fontId="83" fillId="0" borderId="16" xfId="0" applyFont="1" applyBorder="1" applyAlignment="1">
      <alignment vertical="center"/>
    </xf>
    <xf numFmtId="4" fontId="60" fillId="0" borderId="55" xfId="0" applyNumberFormat="1" applyFont="1" applyBorder="1" applyAlignment="1">
      <alignment vertical="center"/>
    </xf>
    <xf numFmtId="0" fontId="84" fillId="0" borderId="0" xfId="0" applyFont="1" applyAlignment="1">
      <alignment horizontal="left"/>
    </xf>
    <xf numFmtId="0" fontId="60" fillId="0" borderId="0" xfId="0" applyFont="1" applyAlignment="1">
      <alignment horizontal="left" vertical="top"/>
    </xf>
    <xf numFmtId="194" fontId="60" fillId="0" borderId="16" xfId="0" applyNumberFormat="1" applyFont="1" applyBorder="1" applyAlignment="1">
      <alignment vertical="center"/>
    </xf>
    <xf numFmtId="0" fontId="93" fillId="0" borderId="0" xfId="0" applyFont="1" applyAlignment="1">
      <alignment horizontal="center" vertical="center"/>
    </xf>
    <xf numFmtId="0" fontId="123" fillId="0" borderId="205" xfId="0" applyFont="1" applyBorder="1" applyAlignment="1">
      <alignment vertical="center"/>
    </xf>
    <xf numFmtId="0" fontId="123" fillId="0" borderId="158" xfId="0" applyFont="1" applyBorder="1" applyAlignment="1">
      <alignment vertical="center"/>
    </xf>
    <xf numFmtId="0" fontId="123" fillId="0" borderId="0" xfId="0" applyFont="1" applyAlignment="1">
      <alignment vertical="center"/>
    </xf>
    <xf numFmtId="0" fontId="123" fillId="0" borderId="157" xfId="0" applyFont="1" applyBorder="1" applyAlignment="1">
      <alignment vertical="center"/>
    </xf>
    <xf numFmtId="0" fontId="124" fillId="0" borderId="0" xfId="0" applyFont="1" applyAlignment="1">
      <alignment vertical="center"/>
    </xf>
    <xf numFmtId="0" fontId="124" fillId="5" borderId="0" xfId="0" applyFont="1" applyFill="1" applyAlignment="1">
      <alignment vertical="center"/>
    </xf>
    <xf numFmtId="0" fontId="124" fillId="5" borderId="0" xfId="0" applyFont="1" applyFill="1" applyAlignment="1">
      <alignment horizontal="center" vertical="center"/>
    </xf>
    <xf numFmtId="0" fontId="125" fillId="5" borderId="0" xfId="0" applyFont="1" applyFill="1" applyAlignment="1">
      <alignment horizontal="center" vertical="center"/>
    </xf>
    <xf numFmtId="0" fontId="123" fillId="0" borderId="0" xfId="0" applyFont="1" applyAlignment="1">
      <alignment horizontal="right" vertical="center"/>
    </xf>
    <xf numFmtId="4" fontId="123" fillId="0" borderId="0" xfId="0" applyNumberFormat="1" applyFont="1" applyAlignment="1">
      <alignment vertical="center"/>
    </xf>
    <xf numFmtId="2" fontId="123" fillId="0" borderId="0" xfId="0" applyNumberFormat="1" applyFont="1" applyAlignment="1">
      <alignment vertical="center"/>
    </xf>
    <xf numFmtId="2" fontId="123" fillId="0" borderId="158" xfId="0" applyNumberFormat="1" applyFont="1" applyBorder="1" applyAlignment="1">
      <alignment horizontal="center" vertical="center"/>
    </xf>
    <xf numFmtId="2" fontId="123" fillId="0" borderId="0" xfId="0" applyNumberFormat="1" applyFont="1" applyAlignment="1">
      <alignment horizontal="center" vertical="center"/>
    </xf>
    <xf numFmtId="2" fontId="97" fillId="0" borderId="0" xfId="0" applyNumberFormat="1" applyFont="1" applyAlignment="1">
      <alignment horizontal="center" vertical="center"/>
    </xf>
    <xf numFmtId="0" fontId="128" fillId="0" borderId="0" xfId="0" applyFont="1" applyAlignment="1">
      <alignment vertical="center"/>
    </xf>
    <xf numFmtId="0" fontId="129" fillId="0" borderId="0" xfId="0" applyFont="1" applyAlignment="1">
      <alignment vertical="center"/>
    </xf>
    <xf numFmtId="181" fontId="123" fillId="0" borderId="0" xfId="0" applyNumberFormat="1" applyFont="1" applyAlignment="1">
      <alignment vertical="center"/>
    </xf>
    <xf numFmtId="179" fontId="123" fillId="0" borderId="0" xfId="0" applyNumberFormat="1" applyFont="1" applyAlignment="1">
      <alignment vertical="center"/>
    </xf>
    <xf numFmtId="0" fontId="127" fillId="0" borderId="0" xfId="0" applyFont="1" applyAlignment="1">
      <alignment vertical="center"/>
    </xf>
    <xf numFmtId="0" fontId="123" fillId="0" borderId="0" xfId="0" applyFont="1" applyAlignment="1">
      <alignment horizontal="center" vertical="center"/>
    </xf>
    <xf numFmtId="0" fontId="126" fillId="0" borderId="0" xfId="0" applyFont="1" applyAlignment="1">
      <alignment horizontal="center" vertical="center"/>
    </xf>
    <xf numFmtId="0" fontId="126" fillId="0" borderId="16" xfId="0" applyFont="1" applyBorder="1" applyAlignment="1">
      <alignment horizontal="center" vertical="center"/>
    </xf>
    <xf numFmtId="0" fontId="60" fillId="0" borderId="0" xfId="0" applyFont="1" applyAlignment="1">
      <alignment horizontal="left" vertical="center"/>
    </xf>
    <xf numFmtId="0" fontId="133" fillId="0" borderId="0" xfId="0" applyFont="1" applyAlignment="1">
      <alignment vertical="center"/>
    </xf>
    <xf numFmtId="2" fontId="126" fillId="0" borderId="0" xfId="0" applyNumberFormat="1" applyFont="1" applyAlignment="1">
      <alignment horizontal="left" vertical="center"/>
    </xf>
    <xf numFmtId="0" fontId="60" fillId="0" borderId="250" xfId="0" applyFont="1" applyBorder="1" applyAlignment="1">
      <alignment vertical="center"/>
    </xf>
    <xf numFmtId="4" fontId="60" fillId="0" borderId="16" xfId="0" applyNumberFormat="1" applyFont="1" applyBorder="1" applyAlignment="1">
      <alignment vertical="center"/>
    </xf>
    <xf numFmtId="0" fontId="60" fillId="0" borderId="237" xfId="0" applyFont="1" applyBorder="1" applyAlignment="1">
      <alignment horizontal="center" vertical="center"/>
    </xf>
    <xf numFmtId="0" fontId="136" fillId="4" borderId="62" xfId="0" applyFont="1" applyFill="1" applyBorder="1" applyAlignment="1">
      <alignment vertical="center"/>
    </xf>
    <xf numFmtId="0" fontId="137" fillId="4" borderId="61" xfId="0" applyFont="1" applyFill="1" applyBorder="1" applyAlignment="1">
      <alignment vertical="center"/>
    </xf>
    <xf numFmtId="0" fontId="137" fillId="4" borderId="60" xfId="0" applyFont="1" applyFill="1" applyBorder="1" applyAlignment="1">
      <alignment vertical="center"/>
    </xf>
    <xf numFmtId="0" fontId="138" fillId="0" borderId="0" xfId="0" applyFont="1" applyAlignment="1">
      <alignment vertical="center"/>
    </xf>
    <xf numFmtId="0" fontId="139" fillId="0" borderId="0" xfId="0" applyFont="1" applyAlignment="1">
      <alignment vertical="center"/>
    </xf>
    <xf numFmtId="176" fontId="60" fillId="0" borderId="0" xfId="0" applyNumberFormat="1" applyFont="1" applyAlignment="1">
      <alignment horizontal="center" vertical="center"/>
    </xf>
    <xf numFmtId="189" fontId="60" fillId="0" borderId="0" xfId="0" applyNumberFormat="1" applyFont="1" applyAlignment="1">
      <alignment horizontal="center" vertical="center"/>
    </xf>
    <xf numFmtId="0" fontId="60" fillId="0" borderId="180" xfId="0" applyFont="1" applyBorder="1" applyAlignment="1">
      <alignment vertical="center"/>
    </xf>
    <xf numFmtId="0" fontId="60" fillId="0" borderId="3" xfId="0" applyFont="1" applyBorder="1" applyAlignment="1">
      <alignment vertical="center"/>
    </xf>
    <xf numFmtId="0" fontId="60" fillId="0" borderId="179" xfId="0" applyFont="1" applyBorder="1" applyAlignment="1">
      <alignment vertical="center"/>
    </xf>
    <xf numFmtId="0" fontId="66" fillId="19" borderId="254" xfId="0" applyFont="1" applyFill="1" applyBorder="1" applyAlignment="1">
      <alignment vertical="center"/>
    </xf>
    <xf numFmtId="0" fontId="60" fillId="19" borderId="252" xfId="0" applyFont="1" applyFill="1" applyBorder="1" applyAlignment="1">
      <alignment vertical="center"/>
    </xf>
    <xf numFmtId="0" fontId="107" fillId="19" borderId="252" xfId="0" applyFont="1" applyFill="1" applyBorder="1" applyAlignment="1">
      <alignment vertical="center"/>
    </xf>
    <xf numFmtId="0" fontId="60" fillId="19" borderId="255" xfId="0" applyFont="1" applyFill="1" applyBorder="1" applyAlignment="1">
      <alignment vertical="center"/>
    </xf>
    <xf numFmtId="0" fontId="142" fillId="0" borderId="0" xfId="0" applyFont="1" applyAlignment="1">
      <alignment vertical="center"/>
    </xf>
    <xf numFmtId="0" fontId="73" fillId="0" borderId="205" xfId="0" applyFont="1" applyBorder="1" applyAlignment="1">
      <alignment horizontal="center" vertical="center"/>
    </xf>
    <xf numFmtId="0" fontId="73" fillId="0" borderId="158" xfId="0" applyFont="1" applyBorder="1" applyAlignment="1">
      <alignment horizontal="center" vertical="center"/>
    </xf>
    <xf numFmtId="0" fontId="143" fillId="0" borderId="0" xfId="0" applyFont="1" applyAlignment="1">
      <alignment horizontal="center" vertical="center"/>
    </xf>
    <xf numFmtId="0" fontId="144" fillId="0" borderId="0" xfId="0" applyFont="1" applyAlignment="1">
      <alignment vertical="center"/>
    </xf>
    <xf numFmtId="0" fontId="73" fillId="0" borderId="0" xfId="0" applyFont="1" applyAlignment="1">
      <alignment horizontal="center" vertical="center"/>
    </xf>
    <xf numFmtId="0" fontId="74" fillId="0" borderId="0" xfId="0" applyFont="1" applyAlignment="1">
      <alignment horizontal="left"/>
    </xf>
    <xf numFmtId="0" fontId="73" fillId="0" borderId="157" xfId="0" applyFont="1" applyBorder="1" applyAlignment="1">
      <alignment horizontal="center" vertical="center"/>
    </xf>
    <xf numFmtId="0" fontId="37" fillId="0" borderId="0" xfId="0" applyFont="1" applyAlignment="1">
      <alignment horizontal="center" vertical="center"/>
    </xf>
    <xf numFmtId="0" fontId="145" fillId="0" borderId="16" xfId="0" applyFont="1" applyBorder="1" applyAlignment="1">
      <alignment horizontal="center" vertical="center"/>
    </xf>
    <xf numFmtId="0" fontId="37" fillId="0" borderId="16" xfId="0" applyFont="1" applyBorder="1" applyAlignment="1">
      <alignment vertical="center"/>
    </xf>
    <xf numFmtId="0" fontId="73" fillId="0" borderId="16" xfId="0" applyFont="1" applyBorder="1" applyAlignment="1">
      <alignment horizontal="center" vertical="center"/>
    </xf>
    <xf numFmtId="176" fontId="74" fillId="0" borderId="0" xfId="0" applyNumberFormat="1" applyFont="1" applyAlignment="1">
      <alignment horizontal="center" vertical="center"/>
    </xf>
    <xf numFmtId="0" fontId="76" fillId="0" borderId="0" xfId="0" applyFont="1" applyAlignment="1">
      <alignment horizontal="center" vertical="center"/>
    </xf>
    <xf numFmtId="0" fontId="146" fillId="0" borderId="0" xfId="0" applyFont="1" applyAlignment="1">
      <alignment vertical="center"/>
    </xf>
    <xf numFmtId="0" fontId="142" fillId="0" borderId="0" xfId="0" applyFont="1" applyAlignment="1">
      <alignment horizontal="left" vertical="center"/>
    </xf>
    <xf numFmtId="0" fontId="76" fillId="0" borderId="237" xfId="0" applyFont="1" applyBorder="1" applyAlignment="1">
      <alignment horizontal="center" vertical="center"/>
    </xf>
    <xf numFmtId="0" fontId="74" fillId="0" borderId="0" xfId="0" applyFont="1" applyAlignment="1">
      <alignment horizontal="left" vertical="center"/>
    </xf>
    <xf numFmtId="0" fontId="146" fillId="27" borderId="247" xfId="0" applyFont="1" applyFill="1" applyBorder="1" applyAlignment="1">
      <alignment horizontal="center" vertical="center"/>
    </xf>
    <xf numFmtId="0" fontId="144" fillId="26" borderId="0" xfId="0" applyFont="1" applyFill="1" applyAlignment="1">
      <alignment vertical="center"/>
    </xf>
    <xf numFmtId="0" fontId="37" fillId="17" borderId="247" xfId="0" applyFont="1" applyFill="1" applyBorder="1" applyAlignment="1">
      <alignment horizontal="center" vertical="center"/>
    </xf>
    <xf numFmtId="188" fontId="150" fillId="0" borderId="0" xfId="0" applyNumberFormat="1" applyFont="1" applyAlignment="1">
      <alignment horizontal="center" vertical="center"/>
    </xf>
    <xf numFmtId="0" fontId="74" fillId="28" borderId="62" xfId="0" applyFont="1" applyFill="1" applyBorder="1" applyAlignment="1">
      <alignment horizontal="center" vertical="center"/>
    </xf>
    <xf numFmtId="0" fontId="151" fillId="28" borderId="61" xfId="0" applyFont="1" applyFill="1" applyBorder="1" applyAlignment="1">
      <alignment horizontal="left" vertical="center"/>
    </xf>
    <xf numFmtId="0" fontId="74" fillId="28" borderId="61" xfId="0" applyFont="1" applyFill="1" applyBorder="1" applyAlignment="1">
      <alignment horizontal="center" vertical="center"/>
    </xf>
    <xf numFmtId="176" fontId="74" fillId="28" borderId="61" xfId="0" applyNumberFormat="1" applyFont="1" applyFill="1" applyBorder="1" applyAlignment="1">
      <alignment horizontal="center" vertical="center"/>
    </xf>
    <xf numFmtId="0" fontId="74" fillId="28" borderId="60" xfId="0" applyFont="1" applyFill="1" applyBorder="1" applyAlignment="1">
      <alignment horizontal="center" vertical="center"/>
    </xf>
    <xf numFmtId="0" fontId="152" fillId="0" borderId="205" xfId="0" applyFont="1" applyBorder="1" applyAlignment="1">
      <alignment vertical="center"/>
    </xf>
    <xf numFmtId="0" fontId="152" fillId="0" borderId="158" xfId="0" applyFont="1" applyBorder="1" applyAlignment="1">
      <alignment vertical="center"/>
    </xf>
    <xf numFmtId="0" fontId="153" fillId="0" borderId="0" xfId="0" applyFont="1" applyAlignment="1">
      <alignment vertical="center"/>
    </xf>
    <xf numFmtId="0" fontId="153" fillId="0" borderId="0" xfId="0" applyFont="1" applyAlignment="1">
      <alignment horizontal="right" vertical="center"/>
    </xf>
    <xf numFmtId="178" fontId="153" fillId="0" borderId="0" xfId="0" applyNumberFormat="1" applyFont="1" applyAlignment="1">
      <alignment horizontal="left" vertical="center"/>
    </xf>
    <xf numFmtId="180" fontId="153" fillId="0" borderId="0" xfId="0" applyNumberFormat="1" applyFont="1" applyAlignment="1">
      <alignment horizontal="left" vertical="center"/>
    </xf>
    <xf numFmtId="0" fontId="152" fillId="0" borderId="0" xfId="0" applyFont="1" applyAlignment="1">
      <alignment vertical="center"/>
    </xf>
    <xf numFmtId="0" fontId="152" fillId="0" borderId="157" xfId="0" applyFont="1" applyBorder="1" applyAlignment="1">
      <alignment vertical="center"/>
    </xf>
    <xf numFmtId="0" fontId="154" fillId="0" borderId="0" xfId="0" applyFont="1" applyAlignment="1">
      <alignment vertical="center"/>
    </xf>
    <xf numFmtId="0" fontId="115" fillId="0" borderId="0" xfId="0" applyFont="1" applyAlignment="1">
      <alignment vertical="center"/>
    </xf>
    <xf numFmtId="0" fontId="155" fillId="0" borderId="0" xfId="0" applyFont="1" applyAlignment="1">
      <alignment vertical="center"/>
    </xf>
    <xf numFmtId="0" fontId="115" fillId="0" borderId="0" xfId="0" applyFont="1" applyAlignment="1">
      <alignment horizontal="right" vertical="center"/>
    </xf>
    <xf numFmtId="0" fontId="154" fillId="0" borderId="0" xfId="0" applyFont="1" applyAlignment="1">
      <alignment horizontal="center" vertical="center"/>
    </xf>
    <xf numFmtId="0" fontId="157" fillId="0" borderId="0" xfId="0" applyFont="1" applyAlignment="1">
      <alignment vertical="center"/>
    </xf>
    <xf numFmtId="0" fontId="154" fillId="0" borderId="0" xfId="0" applyFont="1" applyAlignment="1">
      <alignment horizontal="right" vertical="center"/>
    </xf>
    <xf numFmtId="195" fontId="158" fillId="0" borderId="0" xfId="0" applyNumberFormat="1" applyFont="1" applyAlignment="1">
      <alignment vertical="center"/>
    </xf>
    <xf numFmtId="0" fontId="159" fillId="0" borderId="0" xfId="0" applyFont="1" applyAlignment="1">
      <alignment vertical="center"/>
    </xf>
    <xf numFmtId="0" fontId="143" fillId="0" borderId="0" xfId="0" applyFont="1" applyAlignment="1">
      <alignment vertical="center"/>
    </xf>
    <xf numFmtId="0" fontId="161" fillId="0" borderId="0" xfId="0" applyFont="1" applyAlignment="1">
      <alignment vertical="center"/>
    </xf>
    <xf numFmtId="0" fontId="163" fillId="0" borderId="0" xfId="0" applyFont="1" applyAlignment="1">
      <alignment vertical="center"/>
    </xf>
    <xf numFmtId="0" fontId="153" fillId="0" borderId="0" xfId="0" applyFont="1" applyAlignment="1">
      <alignment horizontal="center" vertical="center"/>
    </xf>
    <xf numFmtId="0" fontId="164" fillId="0" borderId="0" xfId="0" applyFont="1" applyAlignment="1">
      <alignment vertical="center"/>
    </xf>
    <xf numFmtId="2" fontId="164" fillId="0" borderId="0" xfId="0" applyNumberFormat="1" applyFont="1" applyAlignment="1">
      <alignment vertical="center"/>
    </xf>
    <xf numFmtId="176" fontId="153" fillId="0" borderId="0" xfId="0" applyNumberFormat="1" applyFont="1" applyAlignment="1">
      <alignment vertical="center"/>
    </xf>
    <xf numFmtId="0" fontId="165" fillId="0" borderId="0" xfId="0" applyFont="1" applyAlignment="1">
      <alignment vertical="center"/>
    </xf>
    <xf numFmtId="177" fontId="153" fillId="0" borderId="0" xfId="0" applyNumberFormat="1" applyFont="1" applyAlignment="1">
      <alignment vertical="center"/>
    </xf>
    <xf numFmtId="176" fontId="125" fillId="0" borderId="0" xfId="0" applyNumberFormat="1" applyFont="1" applyAlignment="1">
      <alignment horizontal="center" vertical="center"/>
    </xf>
    <xf numFmtId="0" fontId="74" fillId="0" borderId="0" xfId="0" applyFont="1" applyAlignment="1">
      <alignment horizontal="center"/>
    </xf>
    <xf numFmtId="0" fontId="167" fillId="0" borderId="0" xfId="0" applyFont="1" applyAlignment="1">
      <alignment horizontal="center"/>
    </xf>
    <xf numFmtId="0" fontId="168" fillId="0" borderId="0" xfId="0" applyFont="1" applyAlignment="1">
      <alignment vertical="center"/>
    </xf>
    <xf numFmtId="0" fontId="142" fillId="0" borderId="0" xfId="0" applyFont="1" applyAlignment="1">
      <alignment horizontal="center" vertical="center"/>
    </xf>
    <xf numFmtId="0" fontId="170" fillId="0" borderId="0" xfId="0" applyFont="1" applyAlignment="1">
      <alignment horizontal="center" vertical="center"/>
    </xf>
    <xf numFmtId="10" fontId="153" fillId="0" borderId="0" xfId="0" applyNumberFormat="1" applyFont="1" applyAlignment="1">
      <alignment vertical="center"/>
    </xf>
    <xf numFmtId="4" fontId="153" fillId="0" borderId="0" xfId="0" applyNumberFormat="1" applyFont="1" applyAlignment="1">
      <alignment horizontal="left" vertical="center"/>
    </xf>
    <xf numFmtId="0" fontId="152" fillId="0" borderId="205" xfId="0" applyFont="1" applyBorder="1" applyAlignment="1">
      <alignment horizontal="center" vertical="center"/>
    </xf>
    <xf numFmtId="0" fontId="152" fillId="0" borderId="158" xfId="0" applyFont="1" applyBorder="1" applyAlignment="1">
      <alignment horizontal="center" vertical="center"/>
    </xf>
    <xf numFmtId="176" fontId="153" fillId="0" borderId="0" xfId="0" applyNumberFormat="1" applyFont="1" applyAlignment="1">
      <alignment horizontal="center" vertical="center"/>
    </xf>
    <xf numFmtId="0" fontId="152" fillId="0" borderId="0" xfId="0" applyFont="1" applyAlignment="1">
      <alignment horizontal="center" vertical="center"/>
    </xf>
    <xf numFmtId="0" fontId="152" fillId="0" borderId="157" xfId="0" applyFont="1" applyBorder="1" applyAlignment="1">
      <alignment horizontal="center" vertical="center"/>
    </xf>
    <xf numFmtId="0" fontId="125" fillId="0" borderId="16" xfId="0" applyFont="1" applyBorder="1" applyAlignment="1">
      <alignment horizontal="center" vertical="center"/>
    </xf>
    <xf numFmtId="0" fontId="153" fillId="0" borderId="16" xfId="0" applyFont="1" applyBorder="1" applyAlignment="1">
      <alignment horizontal="center" vertical="center"/>
    </xf>
    <xf numFmtId="181" fontId="125" fillId="0" borderId="0" xfId="0" applyNumberFormat="1" applyFont="1" applyAlignment="1">
      <alignment horizontal="center" vertical="center"/>
    </xf>
    <xf numFmtId="4" fontId="153" fillId="0" borderId="0" xfId="0" applyNumberFormat="1" applyFont="1" applyAlignment="1">
      <alignment horizontal="center" vertical="center"/>
    </xf>
    <xf numFmtId="0" fontId="79" fillId="0" borderId="0" xfId="0" applyFont="1" applyAlignment="1">
      <alignment horizontal="center" vertical="center"/>
    </xf>
    <xf numFmtId="0" fontId="172" fillId="0" borderId="0" xfId="0" applyFont="1" applyAlignment="1">
      <alignment vertical="center"/>
    </xf>
    <xf numFmtId="0" fontId="125" fillId="0" borderId="0" xfId="0" applyFont="1" applyAlignment="1">
      <alignment horizontal="center" vertical="center"/>
    </xf>
    <xf numFmtId="0" fontId="156" fillId="8" borderId="0" xfId="0" applyFont="1" applyFill="1" applyAlignment="1">
      <alignment horizontal="center" vertical="center"/>
    </xf>
    <xf numFmtId="2" fontId="156" fillId="8" borderId="0" xfId="0" applyNumberFormat="1" applyFont="1" applyFill="1" applyAlignment="1">
      <alignment vertical="center"/>
    </xf>
    <xf numFmtId="176" fontId="60" fillId="0" borderId="0" xfId="0" applyNumberFormat="1" applyFont="1" applyAlignment="1">
      <alignment vertical="center" textRotation="90"/>
    </xf>
    <xf numFmtId="0" fontId="60" fillId="0" borderId="0" xfId="0" applyFont="1" applyAlignment="1">
      <alignment vertical="center" textRotation="90"/>
    </xf>
    <xf numFmtId="181" fontId="60" fillId="0" borderId="157" xfId="0" applyNumberFormat="1" applyFont="1" applyBorder="1" applyAlignment="1">
      <alignment vertical="center"/>
    </xf>
    <xf numFmtId="181" fontId="60" fillId="0" borderId="0" xfId="0" applyNumberFormat="1" applyFont="1" applyAlignment="1">
      <alignment vertical="center"/>
    </xf>
    <xf numFmtId="0" fontId="60" fillId="0" borderId="154" xfId="0" applyFont="1" applyBorder="1" applyAlignment="1">
      <alignment vertical="center"/>
    </xf>
    <xf numFmtId="0" fontId="60" fillId="0" borderId="156" xfId="0" applyFont="1" applyBorder="1" applyAlignment="1">
      <alignment vertical="center"/>
    </xf>
    <xf numFmtId="0" fontId="60" fillId="0" borderId="155" xfId="0" applyFont="1" applyBorder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left" vertical="center"/>
    </xf>
    <xf numFmtId="0" fontId="66" fillId="0" borderId="0" xfId="0" applyFont="1" applyAlignment="1">
      <alignment vertical="center"/>
    </xf>
    <xf numFmtId="0" fontId="175" fillId="0" borderId="0" xfId="0" applyFont="1" applyAlignment="1">
      <alignment vertical="center"/>
    </xf>
    <xf numFmtId="0" fontId="175" fillId="0" borderId="157" xfId="0" applyFont="1" applyBorder="1" applyAlignment="1">
      <alignment vertical="center"/>
    </xf>
    <xf numFmtId="0" fontId="57" fillId="0" borderId="0" xfId="0" applyFont="1" applyAlignment="1">
      <alignment horizontal="center" vertical="center"/>
    </xf>
    <xf numFmtId="0" fontId="60" fillId="10" borderId="0" xfId="0" applyFont="1" applyFill="1" applyAlignment="1">
      <alignment vertical="center"/>
    </xf>
    <xf numFmtId="0" fontId="60" fillId="10" borderId="59" xfId="0" applyFont="1" applyFill="1" applyBorder="1" applyAlignment="1">
      <alignment vertical="center"/>
    </xf>
    <xf numFmtId="0" fontId="60" fillId="10" borderId="51" xfId="0" applyFont="1" applyFill="1" applyBorder="1" applyAlignment="1">
      <alignment vertical="center"/>
    </xf>
    <xf numFmtId="0" fontId="60" fillId="10" borderId="55" xfId="0" applyFont="1" applyFill="1" applyBorder="1" applyAlignment="1">
      <alignment vertical="center"/>
    </xf>
    <xf numFmtId="0" fontId="60" fillId="19" borderId="167" xfId="0" applyFont="1" applyFill="1" applyBorder="1" applyAlignment="1">
      <alignment vertical="center"/>
    </xf>
    <xf numFmtId="0" fontId="60" fillId="19" borderId="259" xfId="0" applyFont="1" applyFill="1" applyBorder="1" applyAlignment="1">
      <alignment vertical="center"/>
    </xf>
    <xf numFmtId="0" fontId="60" fillId="22" borderId="58" xfId="0" applyFont="1" applyFill="1" applyBorder="1" applyAlignment="1">
      <alignment vertical="center"/>
    </xf>
    <xf numFmtId="0" fontId="60" fillId="22" borderId="53" xfId="0" applyFont="1" applyFill="1" applyBorder="1" applyAlignment="1">
      <alignment vertical="center"/>
    </xf>
    <xf numFmtId="0" fontId="60" fillId="22" borderId="0" xfId="0" applyFont="1" applyFill="1" applyAlignment="1">
      <alignment vertical="center"/>
    </xf>
    <xf numFmtId="0" fontId="60" fillId="22" borderId="57" xfId="0" applyFont="1" applyFill="1" applyBorder="1" applyAlignment="1">
      <alignment vertical="center"/>
    </xf>
    <xf numFmtId="0" fontId="60" fillId="22" borderId="59" xfId="0" applyFont="1" applyFill="1" applyBorder="1" applyAlignment="1">
      <alignment vertical="center"/>
    </xf>
    <xf numFmtId="0" fontId="60" fillId="22" borderId="51" xfId="0" applyFont="1" applyFill="1" applyBorder="1" applyAlignment="1">
      <alignment vertical="center"/>
    </xf>
    <xf numFmtId="0" fontId="60" fillId="22" borderId="56" xfId="0" applyFont="1" applyFill="1" applyBorder="1" applyAlignment="1">
      <alignment vertical="center"/>
    </xf>
    <xf numFmtId="0" fontId="60" fillId="22" borderId="55" xfId="0" applyFont="1" applyFill="1" applyBorder="1" applyAlignment="1">
      <alignment vertical="center"/>
    </xf>
    <xf numFmtId="0" fontId="60" fillId="22" borderId="54" xfId="0" applyFont="1" applyFill="1" applyBorder="1" applyAlignment="1">
      <alignment vertical="center"/>
    </xf>
    <xf numFmtId="0" fontId="58" fillId="0" borderId="0" xfId="0" applyFont="1" applyAlignment="1">
      <alignment horizontal="center" vertical="center"/>
    </xf>
    <xf numFmtId="0" fontId="79" fillId="17" borderId="247" xfId="0" applyFont="1" applyFill="1" applyBorder="1" applyAlignment="1">
      <alignment horizontal="center" vertical="center"/>
    </xf>
    <xf numFmtId="0" fontId="79" fillId="2" borderId="0" xfId="0" applyFont="1" applyFill="1" applyAlignment="1">
      <alignment horizontal="center" vertical="center"/>
    </xf>
    <xf numFmtId="0" fontId="83" fillId="0" borderId="157" xfId="0" applyFont="1" applyBorder="1" applyAlignment="1">
      <alignment vertical="center"/>
    </xf>
    <xf numFmtId="0" fontId="97" fillId="15" borderId="61" xfId="0" applyFont="1" applyFill="1" applyBorder="1" applyAlignment="1">
      <alignment vertical="center"/>
    </xf>
    <xf numFmtId="4" fontId="60" fillId="0" borderId="0" xfId="0" applyNumberFormat="1" applyFont="1" applyAlignment="1">
      <alignment vertical="center"/>
    </xf>
    <xf numFmtId="0" fontId="177" fillId="0" borderId="0" xfId="0" applyFont="1" applyAlignment="1">
      <alignment vertical="center" wrapText="1"/>
    </xf>
    <xf numFmtId="0" fontId="60" fillId="34" borderId="58" xfId="0" applyFont="1" applyFill="1" applyBorder="1" applyAlignment="1">
      <alignment vertical="center"/>
    </xf>
    <xf numFmtId="0" fontId="60" fillId="34" borderId="53" xfId="0" applyFont="1" applyFill="1" applyBorder="1" applyAlignment="1">
      <alignment vertical="center"/>
    </xf>
    <xf numFmtId="0" fontId="60" fillId="34" borderId="0" xfId="0" applyFont="1" applyFill="1" applyAlignment="1">
      <alignment vertical="center"/>
    </xf>
    <xf numFmtId="0" fontId="60" fillId="34" borderId="57" xfId="0" applyFont="1" applyFill="1" applyBorder="1" applyAlignment="1">
      <alignment vertical="center"/>
    </xf>
    <xf numFmtId="0" fontId="60" fillId="34" borderId="59" xfId="0" applyFont="1" applyFill="1" applyBorder="1" applyAlignment="1">
      <alignment vertical="center"/>
    </xf>
    <xf numFmtId="0" fontId="60" fillId="34" borderId="51" xfId="0" applyFont="1" applyFill="1" applyBorder="1" applyAlignment="1">
      <alignment vertical="center"/>
    </xf>
    <xf numFmtId="0" fontId="60" fillId="34" borderId="56" xfId="0" applyFont="1" applyFill="1" applyBorder="1" applyAlignment="1">
      <alignment vertical="center"/>
    </xf>
    <xf numFmtId="0" fontId="60" fillId="34" borderId="55" xfId="0" applyFont="1" applyFill="1" applyBorder="1" applyAlignment="1">
      <alignment vertical="center"/>
    </xf>
    <xf numFmtId="0" fontId="60" fillId="34" borderId="54" xfId="0" applyFont="1" applyFill="1" applyBorder="1" applyAlignment="1">
      <alignment vertical="center"/>
    </xf>
    <xf numFmtId="0" fontId="31" fillId="0" borderId="0" xfId="0" applyFont="1" applyAlignment="1">
      <alignment horizontal="center" vertical="center"/>
    </xf>
    <xf numFmtId="9" fontId="31" fillId="0" borderId="0" xfId="0" applyNumberFormat="1" applyFont="1" applyAlignment="1">
      <alignment horizontal="left" vertical="center"/>
    </xf>
    <xf numFmtId="0" fontId="31" fillId="0" borderId="0" xfId="0" applyFont="1" applyAlignment="1">
      <alignment horizontal="left" vertical="center"/>
    </xf>
    <xf numFmtId="170" fontId="60" fillId="0" borderId="0" xfId="0" applyNumberFormat="1" applyFont="1" applyAlignment="1">
      <alignment horizontal="center" vertical="center"/>
    </xf>
    <xf numFmtId="0" fontId="145" fillId="0" borderId="0" xfId="0" applyFont="1" applyAlignment="1">
      <alignment horizontal="center" vertical="center"/>
    </xf>
    <xf numFmtId="0" fontId="76" fillId="0" borderId="0" xfId="0" applyFont="1" applyAlignment="1">
      <alignment horizontal="center" vertical="center"/>
    </xf>
    <xf numFmtId="0" fontId="178" fillId="0" borderId="0" xfId="0" applyFont="1" applyAlignment="1">
      <alignment horizontal="left" vertical="center" wrapText="1"/>
    </xf>
    <xf numFmtId="0" fontId="127" fillId="0" borderId="11" xfId="0" applyFont="1" applyBorder="1" applyAlignment="1">
      <alignment horizontal="center" vertical="center"/>
    </xf>
    <xf numFmtId="0" fontId="127" fillId="0" borderId="48" xfId="0" applyFont="1" applyBorder="1" applyAlignment="1">
      <alignment horizontal="center" vertical="center"/>
    </xf>
    <xf numFmtId="1" fontId="127" fillId="0" borderId="11" xfId="0" applyNumberFormat="1" applyFont="1" applyBorder="1" applyAlignment="1">
      <alignment horizontal="center" vertical="center"/>
    </xf>
    <xf numFmtId="4" fontId="127" fillId="0" borderId="11" xfId="0" applyNumberFormat="1" applyFont="1" applyBorder="1" applyAlignment="1">
      <alignment horizontal="center" vertical="center"/>
    </xf>
    <xf numFmtId="1" fontId="124" fillId="5" borderId="0" xfId="0" applyNumberFormat="1" applyFont="1" applyFill="1" applyAlignment="1">
      <alignment horizontal="center" vertical="center"/>
    </xf>
    <xf numFmtId="187" fontId="60" fillId="0" borderId="0" xfId="0" applyNumberFormat="1" applyFont="1" applyAlignment="1">
      <alignment horizontal="center" vertical="center"/>
    </xf>
    <xf numFmtId="0" fontId="60" fillId="0" borderId="0" xfId="0" applyFont="1" applyAlignment="1">
      <alignment horizontal="center" vertical="center"/>
    </xf>
    <xf numFmtId="176" fontId="60" fillId="0" borderId="0" xfId="0" applyNumberFormat="1" applyFont="1" applyAlignment="1">
      <alignment horizontal="center" vertical="center"/>
    </xf>
    <xf numFmtId="0" fontId="84" fillId="0" borderId="0" xfId="0" applyFont="1" applyAlignment="1">
      <alignment horizontal="center" vertical="center"/>
    </xf>
    <xf numFmtId="188" fontId="60" fillId="0" borderId="0" xfId="0" applyNumberFormat="1" applyFont="1" applyAlignment="1">
      <alignment horizontal="center" vertical="center"/>
    </xf>
    <xf numFmtId="0" fontId="97" fillId="0" borderId="0" xfId="0" applyFont="1" applyAlignment="1">
      <alignment horizontal="center" vertical="center"/>
    </xf>
    <xf numFmtId="0" fontId="83" fillId="0" borderId="0" xfId="0" applyFont="1" applyAlignment="1">
      <alignment horizontal="center" vertical="center"/>
    </xf>
    <xf numFmtId="186" fontId="84" fillId="0" borderId="0" xfId="0" applyNumberFormat="1" applyFont="1" applyAlignment="1">
      <alignment horizontal="center" vertical="center"/>
    </xf>
    <xf numFmtId="0" fontId="61" fillId="20" borderId="48" xfId="0" applyFont="1" applyFill="1" applyBorder="1" applyAlignment="1">
      <alignment horizontal="center" vertical="center"/>
    </xf>
    <xf numFmtId="0" fontId="64" fillId="20" borderId="13" xfId="0" applyFont="1" applyFill="1" applyBorder="1" applyAlignment="1">
      <alignment horizontal="center" vertical="center"/>
    </xf>
    <xf numFmtId="0" fontId="64" fillId="20" borderId="50" xfId="0" applyFont="1" applyFill="1" applyBorder="1" applyAlignment="1">
      <alignment horizontal="center" vertical="center"/>
    </xf>
    <xf numFmtId="192" fontId="65" fillId="3" borderId="48" xfId="0" applyNumberFormat="1" applyFont="1" applyFill="1" applyBorder="1" applyAlignment="1">
      <alignment horizontal="center" vertical="center"/>
    </xf>
    <xf numFmtId="192" fontId="65" fillId="3" borderId="13" xfId="0" applyNumberFormat="1" applyFont="1" applyFill="1" applyBorder="1" applyAlignment="1">
      <alignment horizontal="center" vertical="center"/>
    </xf>
    <xf numFmtId="192" fontId="65" fillId="3" borderId="50" xfId="0" applyNumberFormat="1" applyFont="1" applyFill="1" applyBorder="1" applyAlignment="1">
      <alignment horizontal="center" vertical="center"/>
    </xf>
    <xf numFmtId="0" fontId="64" fillId="20" borderId="48" xfId="0" applyFont="1" applyFill="1" applyBorder="1" applyAlignment="1">
      <alignment horizontal="center" vertical="center"/>
    </xf>
    <xf numFmtId="185" fontId="65" fillId="3" borderId="48" xfId="0" applyNumberFormat="1" applyFont="1" applyFill="1" applyBorder="1" applyAlignment="1">
      <alignment horizontal="center" vertical="center"/>
    </xf>
    <xf numFmtId="185" fontId="65" fillId="3" borderId="13" xfId="0" applyNumberFormat="1" applyFont="1" applyFill="1" applyBorder="1" applyAlignment="1">
      <alignment horizontal="center" vertical="center"/>
    </xf>
    <xf numFmtId="185" fontId="65" fillId="3" borderId="50" xfId="0" applyNumberFormat="1" applyFont="1" applyFill="1" applyBorder="1" applyAlignment="1">
      <alignment horizontal="center" vertical="center"/>
    </xf>
    <xf numFmtId="0" fontId="174" fillId="5" borderId="62" xfId="0" applyFont="1" applyFill="1" applyBorder="1" applyAlignment="1">
      <alignment horizontal="center" vertical="center"/>
    </xf>
    <xf numFmtId="0" fontId="174" fillId="5" borderId="61" xfId="0" applyFont="1" applyFill="1" applyBorder="1" applyAlignment="1">
      <alignment horizontal="center" vertical="center"/>
    </xf>
    <xf numFmtId="0" fontId="174" fillId="5" borderId="60" xfId="0" applyFont="1" applyFill="1" applyBorder="1" applyAlignment="1">
      <alignment horizontal="center" vertical="center"/>
    </xf>
    <xf numFmtId="187" fontId="60" fillId="22" borderId="59" xfId="0" applyNumberFormat="1" applyFont="1" applyFill="1" applyBorder="1" applyAlignment="1">
      <alignment horizontal="center" vertical="center"/>
    </xf>
    <xf numFmtId="187" fontId="60" fillId="22" borderId="0" xfId="0" applyNumberFormat="1" applyFont="1" applyFill="1" applyAlignment="1">
      <alignment horizontal="center" vertical="center"/>
    </xf>
    <xf numFmtId="187" fontId="60" fillId="22" borderId="51" xfId="0" applyNumberFormat="1" applyFont="1" applyFill="1" applyBorder="1" applyAlignment="1">
      <alignment horizontal="center" vertical="center"/>
    </xf>
    <xf numFmtId="187" fontId="60" fillId="10" borderId="59" xfId="0" applyNumberFormat="1" applyFont="1" applyFill="1" applyBorder="1" applyAlignment="1">
      <alignment horizontal="center" vertical="center"/>
    </xf>
    <xf numFmtId="187" fontId="60" fillId="10" borderId="0" xfId="0" applyNumberFormat="1" applyFont="1" applyFill="1" applyAlignment="1">
      <alignment horizontal="center" vertical="center"/>
    </xf>
    <xf numFmtId="0" fontId="61" fillId="10" borderId="0" xfId="0" applyFont="1" applyFill="1" applyAlignment="1">
      <alignment horizontal="center" vertical="center"/>
    </xf>
    <xf numFmtId="0" fontId="64" fillId="10" borderId="0" xfId="0" applyFont="1" applyFill="1" applyAlignment="1">
      <alignment horizontal="center" vertical="center"/>
    </xf>
    <xf numFmtId="187" fontId="60" fillId="22" borderId="55" xfId="0" applyNumberFormat="1" applyFont="1" applyFill="1" applyBorder="1" applyAlignment="1">
      <alignment horizontal="center" vertical="center"/>
    </xf>
    <xf numFmtId="188" fontId="57" fillId="0" borderId="11" xfId="0" applyNumberFormat="1" applyFont="1" applyBorder="1" applyAlignment="1">
      <alignment horizontal="center" vertical="center"/>
    </xf>
    <xf numFmtId="187" fontId="65" fillId="3" borderId="48" xfId="0" applyNumberFormat="1" applyFont="1" applyFill="1" applyBorder="1" applyAlignment="1">
      <alignment horizontal="center" vertical="center"/>
    </xf>
    <xf numFmtId="187" fontId="65" fillId="3" borderId="13" xfId="0" applyNumberFormat="1" applyFont="1" applyFill="1" applyBorder="1" applyAlignment="1">
      <alignment horizontal="center" vertical="center"/>
    </xf>
    <xf numFmtId="187" fontId="65" fillId="3" borderId="50" xfId="0" applyNumberFormat="1" applyFont="1" applyFill="1" applyBorder="1" applyAlignment="1">
      <alignment horizontal="center" vertical="center"/>
    </xf>
    <xf numFmtId="0" fontId="67" fillId="8" borderId="58" xfId="0" applyFont="1" applyFill="1" applyBorder="1" applyAlignment="1">
      <alignment horizontal="center" vertical="center"/>
    </xf>
    <xf numFmtId="0" fontId="67" fillId="8" borderId="53" xfId="0" applyFont="1" applyFill="1" applyBorder="1" applyAlignment="1">
      <alignment horizontal="center" vertical="center"/>
    </xf>
    <xf numFmtId="0" fontId="67" fillId="8" borderId="57" xfId="0" applyFont="1" applyFill="1" applyBorder="1" applyAlignment="1">
      <alignment horizontal="center" vertical="center"/>
    </xf>
    <xf numFmtId="0" fontId="69" fillId="14" borderId="58" xfId="0" applyFont="1" applyFill="1" applyBorder="1" applyAlignment="1">
      <alignment horizontal="center" vertical="center"/>
    </xf>
    <xf numFmtId="0" fontId="69" fillId="14" borderId="53" xfId="0" applyFont="1" applyFill="1" applyBorder="1" applyAlignment="1">
      <alignment horizontal="center" vertical="center"/>
    </xf>
    <xf numFmtId="0" fontId="69" fillId="14" borderId="57" xfId="0" applyFont="1" applyFill="1" applyBorder="1" applyAlignment="1">
      <alignment horizontal="center" vertical="center"/>
    </xf>
    <xf numFmtId="0" fontId="69" fillId="14" borderId="56" xfId="0" applyFont="1" applyFill="1" applyBorder="1" applyAlignment="1">
      <alignment horizontal="center" vertical="center"/>
    </xf>
    <xf numFmtId="0" fontId="69" fillId="14" borderId="55" xfId="0" applyFont="1" applyFill="1" applyBorder="1" applyAlignment="1">
      <alignment horizontal="center" vertical="center"/>
    </xf>
    <xf numFmtId="0" fontId="69" fillId="14" borderId="54" xfId="0" applyFont="1" applyFill="1" applyBorder="1" applyAlignment="1">
      <alignment horizontal="center" vertical="center"/>
    </xf>
    <xf numFmtId="2" fontId="70" fillId="17" borderId="53" xfId="0" applyNumberFormat="1" applyFont="1" applyFill="1" applyBorder="1" applyAlignment="1">
      <alignment horizontal="center" vertical="center"/>
    </xf>
    <xf numFmtId="2" fontId="70" fillId="17" borderId="57" xfId="0" applyNumberFormat="1" applyFont="1" applyFill="1" applyBorder="1" applyAlignment="1">
      <alignment horizontal="center" vertical="center"/>
    </xf>
    <xf numFmtId="2" fontId="70" fillId="2" borderId="55" xfId="0" applyNumberFormat="1" applyFont="1" applyFill="1" applyBorder="1" applyAlignment="1">
      <alignment horizontal="center" vertical="center"/>
    </xf>
    <xf numFmtId="2" fontId="70" fillId="2" borderId="54" xfId="0" applyNumberFormat="1" applyFont="1" applyFill="1" applyBorder="1" applyAlignment="1">
      <alignment horizontal="center" vertical="center"/>
    </xf>
    <xf numFmtId="176" fontId="65" fillId="3" borderId="48" xfId="0" applyNumberFormat="1" applyFont="1" applyFill="1" applyBorder="1" applyAlignment="1">
      <alignment horizontal="center" vertical="center"/>
    </xf>
    <xf numFmtId="176" fontId="65" fillId="3" borderId="13" xfId="0" applyNumberFormat="1" applyFont="1" applyFill="1" applyBorder="1" applyAlignment="1">
      <alignment horizontal="center" vertical="center"/>
    </xf>
    <xf numFmtId="176" fontId="65" fillId="3" borderId="50" xfId="0" applyNumberFormat="1" applyFont="1" applyFill="1" applyBorder="1" applyAlignment="1">
      <alignment horizontal="center" vertical="center"/>
    </xf>
    <xf numFmtId="0" fontId="61" fillId="20" borderId="11" xfId="0" applyFont="1" applyFill="1" applyBorder="1" applyAlignment="1">
      <alignment horizontal="center" vertical="center"/>
    </xf>
    <xf numFmtId="191" fontId="65" fillId="3" borderId="11" xfId="0" applyNumberFormat="1" applyFont="1" applyFill="1" applyBorder="1" applyAlignment="1">
      <alignment horizontal="center" vertical="center"/>
    </xf>
    <xf numFmtId="0" fontId="57" fillId="0" borderId="27" xfId="0" applyFont="1" applyBorder="1" applyAlignment="1">
      <alignment horizontal="center" vertical="center"/>
    </xf>
    <xf numFmtId="0" fontId="57" fillId="0" borderId="0" xfId="0" applyFont="1" applyAlignment="1">
      <alignment horizontal="center" vertical="center"/>
    </xf>
    <xf numFmtId="0" fontId="74" fillId="0" borderId="0" xfId="0" applyFont="1" applyAlignment="1">
      <alignment horizontal="center" vertical="center"/>
    </xf>
    <xf numFmtId="2" fontId="74" fillId="0" borderId="16" xfId="0" applyNumberFormat="1" applyFont="1" applyBorder="1" applyAlignment="1">
      <alignment horizontal="center" vertical="center"/>
    </xf>
    <xf numFmtId="172" fontId="74" fillId="0" borderId="16" xfId="0" applyNumberFormat="1" applyFont="1" applyBorder="1" applyAlignment="1">
      <alignment horizontal="center" vertical="center"/>
    </xf>
    <xf numFmtId="0" fontId="74" fillId="0" borderId="16" xfId="0" applyFont="1" applyBorder="1" applyAlignment="1">
      <alignment horizontal="center" vertical="center"/>
    </xf>
    <xf numFmtId="2" fontId="74" fillId="0" borderId="0" xfId="0" applyNumberFormat="1" applyFont="1" applyAlignment="1">
      <alignment horizontal="center" vertical="center"/>
    </xf>
    <xf numFmtId="187" fontId="74" fillId="0" borderId="0" xfId="0" applyNumberFormat="1" applyFont="1" applyAlignment="1">
      <alignment horizontal="center" vertical="center"/>
    </xf>
    <xf numFmtId="2" fontId="60" fillId="22" borderId="11" xfId="0" applyNumberFormat="1" applyFont="1" applyFill="1" applyBorder="1" applyAlignment="1">
      <alignment horizontal="center" vertical="center"/>
    </xf>
    <xf numFmtId="0" fontId="60" fillId="22" borderId="11" xfId="0" applyFont="1" applyFill="1" applyBorder="1" applyAlignment="1">
      <alignment horizontal="center" vertical="center"/>
    </xf>
    <xf numFmtId="0" fontId="60" fillId="22" borderId="212" xfId="0" applyFont="1" applyFill="1" applyBorder="1" applyAlignment="1">
      <alignment horizontal="center" vertical="center"/>
    </xf>
    <xf numFmtId="0" fontId="71" fillId="22" borderId="211" xfId="0" applyFont="1" applyFill="1" applyBorder="1" applyAlignment="1">
      <alignment horizontal="center" vertical="center"/>
    </xf>
    <xf numFmtId="0" fontId="71" fillId="22" borderId="11" xfId="0" applyFont="1" applyFill="1" applyBorder="1" applyAlignment="1">
      <alignment horizontal="center" vertical="center"/>
    </xf>
    <xf numFmtId="0" fontId="60" fillId="22" borderId="213" xfId="0" applyFont="1" applyFill="1" applyBorder="1" applyAlignment="1">
      <alignment horizontal="center" vertical="center"/>
    </xf>
    <xf numFmtId="0" fontId="60" fillId="22" borderId="214" xfId="0" applyFont="1" applyFill="1" applyBorder="1" applyAlignment="1">
      <alignment horizontal="center" vertical="center"/>
    </xf>
    <xf numFmtId="187" fontId="60" fillId="22" borderId="214" xfId="0" applyNumberFormat="1" applyFont="1" applyFill="1" applyBorder="1" applyAlignment="1">
      <alignment horizontal="center" vertical="top"/>
    </xf>
    <xf numFmtId="0" fontId="60" fillId="22" borderId="214" xfId="0" applyFont="1" applyFill="1" applyBorder="1" applyAlignment="1">
      <alignment horizontal="center" vertical="top"/>
    </xf>
    <xf numFmtId="0" fontId="60" fillId="22" borderId="215" xfId="0" applyFont="1" applyFill="1" applyBorder="1" applyAlignment="1">
      <alignment horizontal="center" vertical="top"/>
    </xf>
    <xf numFmtId="0" fontId="69" fillId="14" borderId="58" xfId="0" applyFont="1" applyFill="1" applyBorder="1" applyAlignment="1">
      <alignment horizontal="center" vertical="center" wrapText="1"/>
    </xf>
    <xf numFmtId="0" fontId="69" fillId="14" borderId="53" xfId="0" applyFont="1" applyFill="1" applyBorder="1" applyAlignment="1">
      <alignment horizontal="center" vertical="center" wrapText="1"/>
    </xf>
    <xf numFmtId="0" fontId="69" fillId="14" borderId="57" xfId="0" applyFont="1" applyFill="1" applyBorder="1" applyAlignment="1">
      <alignment horizontal="center" vertical="center" wrapText="1"/>
    </xf>
    <xf numFmtId="0" fontId="69" fillId="14" borderId="56" xfId="0" applyFont="1" applyFill="1" applyBorder="1" applyAlignment="1">
      <alignment horizontal="center" vertical="center" wrapText="1"/>
    </xf>
    <xf numFmtId="0" fontId="69" fillId="14" borderId="55" xfId="0" applyFont="1" applyFill="1" applyBorder="1" applyAlignment="1">
      <alignment horizontal="center" vertical="center" wrapText="1"/>
    </xf>
    <xf numFmtId="0" fontId="69" fillId="14" borderId="54" xfId="0" applyFont="1" applyFill="1" applyBorder="1" applyAlignment="1">
      <alignment horizontal="center" vertical="center" wrapText="1"/>
    </xf>
    <xf numFmtId="0" fontId="72" fillId="21" borderId="206" xfId="0" applyFont="1" applyFill="1" applyBorder="1" applyAlignment="1">
      <alignment horizontal="center" vertical="center"/>
    </xf>
    <xf numFmtId="0" fontId="72" fillId="21" borderId="207" xfId="0" applyFont="1" applyFill="1" applyBorder="1" applyAlignment="1">
      <alignment horizontal="center" vertical="center"/>
    </xf>
    <xf numFmtId="0" fontId="72" fillId="21" borderId="208" xfId="0" applyFont="1" applyFill="1" applyBorder="1" applyAlignment="1">
      <alignment horizontal="center" vertical="center"/>
    </xf>
    <xf numFmtId="0" fontId="72" fillId="21" borderId="209" xfId="0" applyFont="1" applyFill="1" applyBorder="1" applyAlignment="1">
      <alignment horizontal="center" vertical="center"/>
    </xf>
    <xf numFmtId="0" fontId="72" fillId="21" borderId="210" xfId="0" applyFont="1" applyFill="1" applyBorder="1" applyAlignment="1">
      <alignment horizontal="center" vertical="center"/>
    </xf>
    <xf numFmtId="0" fontId="60" fillId="22" borderId="211" xfId="0" applyFont="1" applyFill="1" applyBorder="1" applyAlignment="1">
      <alignment horizontal="center" vertical="center"/>
    </xf>
    <xf numFmtId="185" fontId="60" fillId="22" borderId="11" xfId="0" applyNumberFormat="1" applyFont="1" applyFill="1" applyBorder="1" applyAlignment="1">
      <alignment horizontal="center" vertical="center"/>
    </xf>
    <xf numFmtId="185" fontId="60" fillId="22" borderId="212" xfId="0" applyNumberFormat="1" applyFont="1" applyFill="1" applyBorder="1" applyAlignment="1">
      <alignment horizontal="center" vertical="center"/>
    </xf>
    <xf numFmtId="0" fontId="69" fillId="14" borderId="59" xfId="0" applyFont="1" applyFill="1" applyBorder="1" applyAlignment="1">
      <alignment horizontal="center" vertical="center"/>
    </xf>
    <xf numFmtId="0" fontId="69" fillId="14" borderId="0" xfId="0" applyFont="1" applyFill="1" applyAlignment="1">
      <alignment horizontal="center" vertical="center"/>
    </xf>
    <xf numFmtId="0" fontId="69" fillId="14" borderId="51" xfId="0" applyFont="1" applyFill="1" applyBorder="1" applyAlignment="1">
      <alignment horizontal="center" vertical="center"/>
    </xf>
    <xf numFmtId="2" fontId="70" fillId="17" borderId="0" xfId="0" applyNumberFormat="1" applyFont="1" applyFill="1" applyAlignment="1">
      <alignment horizontal="center" vertical="center"/>
    </xf>
    <xf numFmtId="2" fontId="70" fillId="17" borderId="51" xfId="0" applyNumberFormat="1" applyFont="1" applyFill="1" applyBorder="1" applyAlignment="1">
      <alignment horizontal="center" vertical="center"/>
    </xf>
    <xf numFmtId="188" fontId="82" fillId="6" borderId="216" xfId="0" applyNumberFormat="1" applyFont="1" applyFill="1" applyBorder="1" applyAlignment="1">
      <alignment horizontal="center" vertical="top"/>
    </xf>
    <xf numFmtId="188" fontId="82" fillId="6" borderId="217" xfId="0" applyNumberFormat="1" applyFont="1" applyFill="1" applyBorder="1" applyAlignment="1">
      <alignment horizontal="center" vertical="top"/>
    </xf>
    <xf numFmtId="188" fontId="82" fillId="6" borderId="218" xfId="0" applyNumberFormat="1" applyFont="1" applyFill="1" applyBorder="1" applyAlignment="1">
      <alignment horizontal="center" vertical="top"/>
    </xf>
    <xf numFmtId="0" fontId="60" fillId="17" borderId="1" xfId="0" applyFont="1" applyFill="1" applyBorder="1" applyAlignment="1">
      <alignment horizontal="center" vertical="center"/>
    </xf>
    <xf numFmtId="0" fontId="60" fillId="17" borderId="12" xfId="0" applyFont="1" applyFill="1" applyBorder="1" applyAlignment="1">
      <alignment horizontal="center" vertical="center"/>
    </xf>
    <xf numFmtId="0" fontId="60" fillId="17" borderId="154" xfId="0" applyFont="1" applyFill="1" applyBorder="1" applyAlignment="1">
      <alignment horizontal="center" vertical="center"/>
    </xf>
    <xf numFmtId="0" fontId="60" fillId="17" borderId="156" xfId="0" applyFont="1" applyFill="1" applyBorder="1" applyAlignment="1">
      <alignment horizontal="center" vertical="center"/>
    </xf>
    <xf numFmtId="0" fontId="60" fillId="17" borderId="220" xfId="0" applyFont="1" applyFill="1" applyBorder="1" applyAlignment="1">
      <alignment horizontal="center" vertical="center"/>
    </xf>
    <xf numFmtId="181" fontId="78" fillId="0" borderId="0" xfId="0" applyNumberFormat="1" applyFont="1" applyAlignment="1">
      <alignment horizontal="center" vertical="center"/>
    </xf>
    <xf numFmtId="179" fontId="78" fillId="0" borderId="0" xfId="0" applyNumberFormat="1" applyFont="1" applyAlignment="1">
      <alignment horizontal="center" vertical="center"/>
    </xf>
    <xf numFmtId="178" fontId="78" fillId="0" borderId="0" xfId="0" applyNumberFormat="1" applyFont="1" applyAlignment="1">
      <alignment horizontal="center" vertical="center"/>
    </xf>
    <xf numFmtId="172" fontId="60" fillId="0" borderId="0" xfId="0" applyNumberFormat="1" applyFont="1" applyAlignment="1">
      <alignment horizontal="center" vertical="center"/>
    </xf>
    <xf numFmtId="172" fontId="84" fillId="0" borderId="0" xfId="0" applyNumberFormat="1" applyFont="1" applyAlignment="1">
      <alignment horizontal="center" vertical="center"/>
    </xf>
    <xf numFmtId="0" fontId="60" fillId="15" borderId="216" xfId="0" applyFont="1" applyFill="1" applyBorder="1" applyAlignment="1">
      <alignment horizontal="center" vertical="center"/>
    </xf>
    <xf numFmtId="0" fontId="60" fillId="15" borderId="218" xfId="0" applyFont="1" applyFill="1" applyBorder="1" applyAlignment="1">
      <alignment horizontal="center" vertical="center"/>
    </xf>
    <xf numFmtId="0" fontId="60" fillId="10" borderId="216" xfId="0" applyFont="1" applyFill="1" applyBorder="1" applyAlignment="1">
      <alignment horizontal="center" vertical="center"/>
    </xf>
    <xf numFmtId="0" fontId="60" fillId="10" borderId="218" xfId="0" applyFont="1" applyFill="1" applyBorder="1" applyAlignment="1">
      <alignment horizontal="center" vertical="center"/>
    </xf>
    <xf numFmtId="0" fontId="60" fillId="13" borderId="20" xfId="0" applyFont="1" applyFill="1" applyBorder="1" applyAlignment="1">
      <alignment horizontal="center" vertical="center"/>
    </xf>
    <xf numFmtId="0" fontId="60" fillId="13" borderId="22" xfId="0" applyFont="1" applyFill="1" applyBorder="1" applyAlignment="1">
      <alignment horizontal="center" vertical="center"/>
    </xf>
    <xf numFmtId="0" fontId="60" fillId="2" borderId="20" xfId="0" applyFont="1" applyFill="1" applyBorder="1" applyAlignment="1">
      <alignment horizontal="center" vertical="center"/>
    </xf>
    <xf numFmtId="0" fontId="60" fillId="2" borderId="22" xfId="0" applyFont="1" applyFill="1" applyBorder="1" applyAlignment="1">
      <alignment horizontal="center" vertical="center"/>
    </xf>
    <xf numFmtId="0" fontId="60" fillId="24" borderId="216" xfId="0" applyFont="1" applyFill="1" applyBorder="1" applyAlignment="1">
      <alignment horizontal="center" vertical="center"/>
    </xf>
    <xf numFmtId="0" fontId="60" fillId="24" borderId="218" xfId="0" applyFont="1" applyFill="1" applyBorder="1" applyAlignment="1">
      <alignment horizontal="center" vertical="center"/>
    </xf>
    <xf numFmtId="2" fontId="60" fillId="10" borderId="216" xfId="0" applyNumberFormat="1" applyFont="1" applyFill="1" applyBorder="1" applyAlignment="1">
      <alignment horizontal="center" vertical="center"/>
    </xf>
    <xf numFmtId="2" fontId="60" fillId="10" borderId="218" xfId="0" applyNumberFormat="1" applyFont="1" applyFill="1" applyBorder="1" applyAlignment="1">
      <alignment horizontal="center" vertical="center"/>
    </xf>
    <xf numFmtId="0" fontId="60" fillId="17" borderId="216" xfId="0" applyFont="1" applyFill="1" applyBorder="1" applyAlignment="1">
      <alignment horizontal="center" vertical="center"/>
    </xf>
    <xf numFmtId="0" fontId="60" fillId="17" borderId="217" xfId="0" applyFont="1" applyFill="1" applyBorder="1" applyAlignment="1">
      <alignment horizontal="center" vertical="center"/>
    </xf>
    <xf numFmtId="0" fontId="60" fillId="17" borderId="218" xfId="0" applyFont="1" applyFill="1" applyBorder="1" applyAlignment="1">
      <alignment horizontal="center" vertical="center"/>
    </xf>
    <xf numFmtId="170" fontId="60" fillId="17" borderId="156" xfId="0" applyNumberFormat="1" applyFont="1" applyFill="1" applyBorder="1" applyAlignment="1">
      <alignment horizontal="center" vertical="center"/>
    </xf>
    <xf numFmtId="172" fontId="60" fillId="17" borderId="156" xfId="0" applyNumberFormat="1" applyFont="1" applyFill="1" applyBorder="1" applyAlignment="1">
      <alignment horizontal="center" vertical="center"/>
    </xf>
    <xf numFmtId="172" fontId="60" fillId="17" borderId="155" xfId="0" applyNumberFormat="1" applyFont="1" applyFill="1" applyBorder="1" applyAlignment="1">
      <alignment horizontal="center" vertical="center"/>
    </xf>
    <xf numFmtId="0" fontId="60" fillId="23" borderId="216" xfId="0" applyFont="1" applyFill="1" applyBorder="1" applyAlignment="1">
      <alignment horizontal="center" vertical="center"/>
    </xf>
    <xf numFmtId="0" fontId="60" fillId="23" borderId="218" xfId="0" applyFont="1" applyFill="1" applyBorder="1" applyAlignment="1">
      <alignment horizontal="center" vertical="center"/>
    </xf>
    <xf numFmtId="0" fontId="84" fillId="15" borderId="228" xfId="0" applyFont="1" applyFill="1" applyBorder="1" applyAlignment="1">
      <alignment horizontal="center" vertical="center"/>
    </xf>
    <xf numFmtId="0" fontId="84" fillId="15" borderId="229" xfId="0" applyFont="1" applyFill="1" applyBorder="1" applyAlignment="1">
      <alignment horizontal="center" vertical="center"/>
    </xf>
    <xf numFmtId="0" fontId="84" fillId="15" borderId="230" xfId="0" applyFont="1" applyFill="1" applyBorder="1" applyAlignment="1">
      <alignment horizontal="center" vertical="center"/>
    </xf>
    <xf numFmtId="0" fontId="60" fillId="0" borderId="231" xfId="0" applyFont="1" applyBorder="1" applyAlignment="1">
      <alignment horizontal="center" vertical="center"/>
    </xf>
    <xf numFmtId="0" fontId="60" fillId="0" borderId="232" xfId="0" applyFont="1" applyBorder="1" applyAlignment="1">
      <alignment horizontal="center" vertical="center"/>
    </xf>
    <xf numFmtId="170" fontId="60" fillId="0" borderId="39" xfId="0" applyNumberFormat="1" applyFont="1" applyBorder="1" applyAlignment="1">
      <alignment horizontal="center" vertical="center"/>
    </xf>
    <xf numFmtId="170" fontId="60" fillId="0" borderId="15" xfId="0" applyNumberFormat="1" applyFont="1" applyBorder="1" applyAlignment="1">
      <alignment horizontal="center" vertical="center"/>
    </xf>
    <xf numFmtId="170" fontId="60" fillId="0" borderId="52" xfId="0" applyNumberFormat="1" applyFont="1" applyBorder="1" applyAlignment="1">
      <alignment horizontal="center" vertical="center"/>
    </xf>
    <xf numFmtId="0" fontId="84" fillId="0" borderId="225" xfId="0" applyFont="1" applyBorder="1" applyAlignment="1">
      <alignment horizontal="center" vertical="center"/>
    </xf>
    <xf numFmtId="0" fontId="84" fillId="0" borderId="226" xfId="0" applyFont="1" applyBorder="1" applyAlignment="1">
      <alignment horizontal="center" vertical="center"/>
    </xf>
    <xf numFmtId="172" fontId="84" fillId="0" borderId="226" xfId="0" applyNumberFormat="1" applyFont="1" applyBorder="1" applyAlignment="1">
      <alignment horizontal="center" vertical="center"/>
    </xf>
    <xf numFmtId="172" fontId="84" fillId="0" borderId="227" xfId="0" applyNumberFormat="1" applyFont="1" applyBorder="1" applyAlignment="1">
      <alignment horizontal="center" vertical="center"/>
    </xf>
    <xf numFmtId="0" fontId="60" fillId="0" borderId="53" xfId="0" applyFont="1" applyBorder="1" applyAlignment="1">
      <alignment horizontal="center" vertical="center"/>
    </xf>
    <xf numFmtId="185" fontId="60" fillId="0" borderId="0" xfId="0" applyNumberFormat="1" applyFont="1" applyAlignment="1">
      <alignment horizontal="center" vertical="center"/>
    </xf>
    <xf numFmtId="0" fontId="60" fillId="0" borderId="59" xfId="0" applyFont="1" applyBorder="1" applyAlignment="1">
      <alignment horizontal="center" vertical="center"/>
    </xf>
    <xf numFmtId="188" fontId="90" fillId="0" borderId="0" xfId="0" applyNumberFormat="1" applyFont="1" applyAlignment="1">
      <alignment horizontal="left" vertical="center"/>
    </xf>
    <xf numFmtId="185" fontId="60" fillId="0" borderId="16" xfId="0" applyNumberFormat="1" applyFont="1" applyBorder="1" applyAlignment="1">
      <alignment horizontal="center" vertical="center"/>
    </xf>
    <xf numFmtId="0" fontId="60" fillId="0" borderId="16" xfId="0" applyFont="1" applyBorder="1" applyAlignment="1">
      <alignment horizontal="center" vertical="center"/>
    </xf>
    <xf numFmtId="0" fontId="91" fillId="0" borderId="0" xfId="0" applyFont="1" applyAlignment="1">
      <alignment horizontal="center" vertical="center"/>
    </xf>
    <xf numFmtId="189" fontId="92" fillId="0" borderId="0" xfId="0" applyNumberFormat="1" applyFont="1" applyAlignment="1">
      <alignment horizontal="left" vertical="center"/>
    </xf>
    <xf numFmtId="192" fontId="89" fillId="0" borderId="16" xfId="0" applyNumberFormat="1" applyFont="1" applyBorder="1" applyAlignment="1">
      <alignment horizontal="center" vertical="center"/>
    </xf>
    <xf numFmtId="176" fontId="60" fillId="0" borderId="16" xfId="0" applyNumberFormat="1" applyFont="1" applyBorder="1" applyAlignment="1">
      <alignment horizontal="center" vertical="center"/>
    </xf>
    <xf numFmtId="172" fontId="84" fillId="20" borderId="62" xfId="0" applyNumberFormat="1" applyFont="1" applyFill="1" applyBorder="1" applyAlignment="1">
      <alignment horizontal="center" vertical="center"/>
    </xf>
    <xf numFmtId="0" fontId="84" fillId="20" borderId="61" xfId="0" applyFont="1" applyFill="1" applyBorder="1" applyAlignment="1">
      <alignment horizontal="center" vertical="center"/>
    </xf>
    <xf numFmtId="0" fontId="84" fillId="20" borderId="60" xfId="0" applyFont="1" applyFill="1" applyBorder="1" applyAlignment="1">
      <alignment horizontal="center" vertical="center"/>
    </xf>
    <xf numFmtId="0" fontId="33" fillId="8" borderId="0" xfId="0" applyFont="1" applyFill="1" applyAlignment="1">
      <alignment horizontal="center" vertical="center"/>
    </xf>
    <xf numFmtId="0" fontId="60" fillId="0" borderId="213" xfId="0" applyFont="1" applyBorder="1" applyAlignment="1">
      <alignment horizontal="center" vertical="center"/>
    </xf>
    <xf numFmtId="0" fontId="60" fillId="0" borderId="214" xfId="0" applyFont="1" applyBorder="1" applyAlignment="1">
      <alignment horizontal="center" vertical="center"/>
    </xf>
    <xf numFmtId="0" fontId="84" fillId="20" borderId="233" xfId="0" applyFont="1" applyFill="1" applyBorder="1" applyAlignment="1">
      <alignment horizontal="center" vertical="center"/>
    </xf>
    <xf numFmtId="0" fontId="84" fillId="20" borderId="234" xfId="0" applyFont="1" applyFill="1" applyBorder="1" applyAlignment="1">
      <alignment horizontal="center" vertical="center"/>
    </xf>
    <xf numFmtId="0" fontId="84" fillId="20" borderId="235" xfId="0" applyFont="1" applyFill="1" applyBorder="1" applyAlignment="1">
      <alignment horizontal="center" vertical="center"/>
    </xf>
    <xf numFmtId="188" fontId="60" fillId="0" borderId="16" xfId="0" applyNumberFormat="1" applyFont="1" applyBorder="1" applyAlignment="1">
      <alignment horizontal="center" vertical="center"/>
    </xf>
    <xf numFmtId="0" fontId="88" fillId="0" borderId="0" xfId="0" applyFont="1" applyAlignment="1">
      <alignment horizontal="center" vertical="center"/>
    </xf>
    <xf numFmtId="181" fontId="60" fillId="0" borderId="16" xfId="0" applyNumberFormat="1" applyFont="1" applyBorder="1" applyAlignment="1">
      <alignment horizontal="center" vertical="center"/>
    </xf>
    <xf numFmtId="176" fontId="84" fillId="0" borderId="0" xfId="0" applyNumberFormat="1" applyFont="1" applyAlignment="1">
      <alignment horizontal="center" vertical="center"/>
    </xf>
    <xf numFmtId="189" fontId="60" fillId="0" borderId="0" xfId="0" applyNumberFormat="1" applyFont="1" applyAlignment="1">
      <alignment horizontal="right" vertical="center"/>
    </xf>
    <xf numFmtId="0" fontId="93" fillId="0" borderId="0" xfId="0" applyFont="1" applyAlignment="1">
      <alignment horizontal="center" vertical="center"/>
    </xf>
    <xf numFmtId="176" fontId="60" fillId="0" borderId="203" xfId="0" applyNumberFormat="1" applyFont="1" applyBorder="1" applyAlignment="1">
      <alignment horizontal="center" vertical="center"/>
    </xf>
    <xf numFmtId="0" fontId="60" fillId="0" borderId="203" xfId="0" applyFont="1" applyBorder="1" applyAlignment="1">
      <alignment horizontal="center" vertical="center"/>
    </xf>
    <xf numFmtId="0" fontId="96" fillId="0" borderId="0" xfId="0" applyFont="1" applyAlignment="1">
      <alignment horizontal="center" vertical="center"/>
    </xf>
    <xf numFmtId="0" fontId="86" fillId="0" borderId="0" xfId="0" applyFont="1" applyAlignment="1">
      <alignment horizontal="center" vertical="center"/>
    </xf>
    <xf numFmtId="189" fontId="60" fillId="0" borderId="0" xfId="0" applyNumberFormat="1" applyFont="1" applyAlignment="1">
      <alignment horizontal="center" vertical="center"/>
    </xf>
    <xf numFmtId="0" fontId="84" fillId="6" borderId="216" xfId="0" applyFont="1" applyFill="1" applyBorder="1" applyAlignment="1">
      <alignment horizontal="center" vertical="center"/>
    </xf>
    <xf numFmtId="0" fontId="84" fillId="6" borderId="217" xfId="0" applyFont="1" applyFill="1" applyBorder="1" applyAlignment="1">
      <alignment horizontal="center" vertical="center"/>
    </xf>
    <xf numFmtId="189" fontId="92" fillId="6" borderId="217" xfId="0" applyNumberFormat="1" applyFont="1" applyFill="1" applyBorder="1" applyAlignment="1">
      <alignment horizontal="center" vertical="center"/>
    </xf>
    <xf numFmtId="185" fontId="60" fillId="0" borderId="203" xfId="0" applyNumberFormat="1" applyFont="1" applyBorder="1" applyAlignment="1">
      <alignment horizontal="center" vertical="center"/>
    </xf>
    <xf numFmtId="0" fontId="60" fillId="0" borderId="59" xfId="0" applyFont="1" applyBorder="1" applyAlignment="1">
      <alignment horizontal="left" vertical="center"/>
    </xf>
    <xf numFmtId="0" fontId="60" fillId="0" borderId="0" xfId="0" applyFont="1" applyAlignment="1">
      <alignment horizontal="left" vertical="center"/>
    </xf>
    <xf numFmtId="0" fontId="84" fillId="15" borderId="62" xfId="0" applyFont="1" applyFill="1" applyBorder="1" applyAlignment="1">
      <alignment horizontal="center" vertical="center"/>
    </xf>
    <xf numFmtId="0" fontId="84" fillId="15" borderId="61" xfId="0" applyFont="1" applyFill="1" applyBorder="1" applyAlignment="1">
      <alignment horizontal="center" vertical="center"/>
    </xf>
    <xf numFmtId="0" fontId="84" fillId="15" borderId="60" xfId="0" applyFont="1" applyFill="1" applyBorder="1" applyAlignment="1">
      <alignment horizontal="center" vertical="center"/>
    </xf>
    <xf numFmtId="189" fontId="92" fillId="20" borderId="0" xfId="0" applyNumberFormat="1" applyFont="1" applyFill="1" applyAlignment="1">
      <alignment horizontal="left" vertical="center"/>
    </xf>
    <xf numFmtId="0" fontId="84" fillId="25" borderId="0" xfId="0" applyFont="1" applyFill="1" applyAlignment="1">
      <alignment horizontal="center" vertical="center"/>
    </xf>
    <xf numFmtId="188" fontId="84" fillId="25" borderId="0" xfId="0" applyNumberFormat="1" applyFont="1" applyFill="1" applyAlignment="1">
      <alignment horizontal="center" vertical="center"/>
    </xf>
    <xf numFmtId="176" fontId="84" fillId="17" borderId="0" xfId="0" applyNumberFormat="1" applyFont="1" applyFill="1" applyAlignment="1">
      <alignment horizontal="center" vertical="center"/>
    </xf>
    <xf numFmtId="0" fontId="84" fillId="17" borderId="0" xfId="0" applyFont="1" applyFill="1" applyAlignment="1">
      <alignment horizontal="center" vertical="center"/>
    </xf>
    <xf numFmtId="189" fontId="60" fillId="0" borderId="0" xfId="0" applyNumberFormat="1" applyFont="1" applyAlignment="1">
      <alignment vertical="center"/>
    </xf>
    <xf numFmtId="0" fontId="60" fillId="20" borderId="236" xfId="0" applyFont="1" applyFill="1" applyBorder="1" applyAlignment="1">
      <alignment horizontal="center" vertical="center"/>
    </xf>
    <xf numFmtId="0" fontId="60" fillId="20" borderId="237" xfId="0" applyFont="1" applyFill="1" applyBorder="1" applyAlignment="1">
      <alignment horizontal="center" vertical="center"/>
    </xf>
    <xf numFmtId="0" fontId="60" fillId="20" borderId="238" xfId="0" applyFont="1" applyFill="1" applyBorder="1" applyAlignment="1">
      <alignment horizontal="center" vertical="center"/>
    </xf>
    <xf numFmtId="0" fontId="60" fillId="20" borderId="16" xfId="0" applyFont="1" applyFill="1" applyBorder="1" applyAlignment="1">
      <alignment horizontal="center" vertical="center"/>
    </xf>
    <xf numFmtId="0" fontId="60" fillId="25" borderId="62" xfId="0" applyFont="1" applyFill="1" applyBorder="1" applyAlignment="1">
      <alignment horizontal="center" vertical="center"/>
    </xf>
    <xf numFmtId="0" fontId="60" fillId="25" borderId="61" xfId="0" applyFont="1" applyFill="1" applyBorder="1" applyAlignment="1">
      <alignment horizontal="center" vertical="center"/>
    </xf>
    <xf numFmtId="188" fontId="60" fillId="25" borderId="61" xfId="0" applyNumberFormat="1" applyFont="1" applyFill="1" applyBorder="1" applyAlignment="1">
      <alignment horizontal="center" vertical="center"/>
    </xf>
    <xf numFmtId="188" fontId="60" fillId="25" borderId="60" xfId="0" applyNumberFormat="1" applyFont="1" applyFill="1" applyBorder="1" applyAlignment="1">
      <alignment horizontal="center" vertical="center"/>
    </xf>
    <xf numFmtId="0" fontId="84" fillId="12" borderId="62" xfId="0" applyFont="1" applyFill="1" applyBorder="1" applyAlignment="1">
      <alignment horizontal="center" vertical="center"/>
    </xf>
    <xf numFmtId="0" fontId="84" fillId="12" borderId="61" xfId="0" applyFont="1" applyFill="1" applyBorder="1" applyAlignment="1">
      <alignment horizontal="center" vertical="center"/>
    </xf>
    <xf numFmtId="189" fontId="92" fillId="12" borderId="61" xfId="0" applyNumberFormat="1" applyFont="1" applyFill="1" applyBorder="1" applyAlignment="1">
      <alignment horizontal="center" vertical="center"/>
    </xf>
    <xf numFmtId="189" fontId="92" fillId="12" borderId="60" xfId="0" applyNumberFormat="1" applyFont="1" applyFill="1" applyBorder="1" applyAlignment="1">
      <alignment horizontal="center" vertical="center"/>
    </xf>
    <xf numFmtId="188" fontId="90" fillId="26" borderId="0" xfId="0" applyNumberFormat="1" applyFont="1" applyFill="1" applyAlignment="1">
      <alignment horizontal="left" vertical="center"/>
    </xf>
    <xf numFmtId="188" fontId="90" fillId="0" borderId="0" xfId="0" applyNumberFormat="1" applyFont="1" applyAlignment="1">
      <alignment horizontal="center" vertical="center"/>
    </xf>
    <xf numFmtId="172" fontId="84" fillId="0" borderId="0" xfId="0" applyNumberFormat="1" applyFont="1" applyAlignment="1">
      <alignment horizontal="left" vertical="center"/>
    </xf>
    <xf numFmtId="0" fontId="99" fillId="17" borderId="243" xfId="0" applyFont="1" applyFill="1" applyBorder="1" applyAlignment="1">
      <alignment horizontal="center" vertical="center"/>
    </xf>
    <xf numFmtId="0" fontId="99" fillId="17" borderId="244" xfId="0" applyFont="1" applyFill="1" applyBorder="1" applyAlignment="1">
      <alignment horizontal="center" vertical="center"/>
    </xf>
    <xf numFmtId="0" fontId="99" fillId="17" borderId="245" xfId="0" applyFont="1" applyFill="1" applyBorder="1" applyAlignment="1">
      <alignment horizontal="center" vertical="center"/>
    </xf>
    <xf numFmtId="0" fontId="84" fillId="0" borderId="55" xfId="0" applyFont="1" applyBorder="1" applyAlignment="1">
      <alignment horizontal="center" vertical="center"/>
    </xf>
    <xf numFmtId="0" fontId="101" fillId="17" borderId="61" xfId="0" applyFont="1" applyFill="1" applyBorder="1" applyAlignment="1">
      <alignment horizontal="center" vertical="center"/>
    </xf>
    <xf numFmtId="0" fontId="101" fillId="17" borderId="60" xfId="0" applyFont="1" applyFill="1" applyBorder="1" applyAlignment="1">
      <alignment horizontal="center" vertical="center"/>
    </xf>
    <xf numFmtId="187" fontId="60" fillId="0" borderId="16" xfId="0" applyNumberFormat="1" applyFont="1" applyBorder="1" applyAlignment="1">
      <alignment horizontal="left" vertical="center"/>
    </xf>
    <xf numFmtId="0" fontId="84" fillId="20" borderId="49" xfId="0" applyFont="1" applyFill="1" applyBorder="1" applyAlignment="1">
      <alignment horizontal="center" vertical="center"/>
    </xf>
    <xf numFmtId="0" fontId="84" fillId="20" borderId="26" xfId="0" applyFont="1" applyFill="1" applyBorder="1" applyAlignment="1">
      <alignment horizontal="center" vertical="center"/>
    </xf>
    <xf numFmtId="0" fontId="84" fillId="20" borderId="39" xfId="0" applyFont="1" applyFill="1" applyBorder="1" applyAlignment="1">
      <alignment horizontal="center" vertical="center"/>
    </xf>
    <xf numFmtId="0" fontId="84" fillId="20" borderId="15" xfId="0" applyFont="1" applyFill="1" applyBorder="1" applyAlignment="1">
      <alignment horizontal="center" vertical="center"/>
    </xf>
    <xf numFmtId="182" fontId="84" fillId="20" borderId="26" xfId="0" applyNumberFormat="1" applyFont="1" applyFill="1" applyBorder="1" applyAlignment="1">
      <alignment horizontal="center" vertical="center"/>
    </xf>
    <xf numFmtId="182" fontId="84" fillId="20" borderId="28" xfId="0" applyNumberFormat="1" applyFont="1" applyFill="1" applyBorder="1" applyAlignment="1">
      <alignment horizontal="center" vertical="center"/>
    </xf>
    <xf numFmtId="182" fontId="84" fillId="20" borderId="15" xfId="0" applyNumberFormat="1" applyFont="1" applyFill="1" applyBorder="1" applyAlignment="1">
      <alignment horizontal="center" vertical="center"/>
    </xf>
    <xf numFmtId="182" fontId="84" fillId="20" borderId="29" xfId="0" applyNumberFormat="1" applyFont="1" applyFill="1" applyBorder="1" applyAlignment="1">
      <alignment horizontal="center" vertical="center"/>
    </xf>
    <xf numFmtId="0" fontId="113" fillId="0" borderId="0" xfId="0" applyFont="1" applyAlignment="1">
      <alignment horizontal="center" vertical="center"/>
    </xf>
    <xf numFmtId="0" fontId="112" fillId="0" borderId="0" xfId="0" applyFont="1" applyAlignment="1">
      <alignment horizontal="center" vertical="center"/>
    </xf>
    <xf numFmtId="9" fontId="112" fillId="0" borderId="0" xfId="0" applyNumberFormat="1" applyFont="1" applyAlignment="1">
      <alignment horizontal="left" vertical="center"/>
    </xf>
    <xf numFmtId="0" fontId="112" fillId="0" borderId="0" xfId="0" applyFont="1" applyAlignment="1">
      <alignment horizontal="left" vertical="center"/>
    </xf>
    <xf numFmtId="2" fontId="60" fillId="0" borderId="0" xfId="0" applyNumberFormat="1" applyFont="1" applyAlignment="1">
      <alignment horizontal="center" vertical="center"/>
    </xf>
    <xf numFmtId="0" fontId="117" fillId="20" borderId="62" xfId="0" applyFont="1" applyFill="1" applyBorder="1" applyAlignment="1">
      <alignment horizontal="center" vertical="center"/>
    </xf>
    <xf numFmtId="0" fontId="60" fillId="6" borderId="17" xfId="0" applyFont="1" applyFill="1" applyBorder="1" applyAlignment="1">
      <alignment horizontal="center" vertical="center"/>
    </xf>
    <xf numFmtId="0" fontId="60" fillId="6" borderId="0" xfId="0" applyFont="1" applyFill="1" applyAlignment="1">
      <alignment horizontal="center" vertical="center"/>
    </xf>
    <xf numFmtId="0" fontId="176" fillId="0" borderId="0" xfId="0" applyFont="1" applyAlignment="1">
      <alignment horizontal="center" vertical="center"/>
    </xf>
    <xf numFmtId="9" fontId="89" fillId="0" borderId="0" xfId="0" applyNumberFormat="1" applyFont="1" applyAlignment="1">
      <alignment horizontal="left" vertical="center"/>
    </xf>
    <xf numFmtId="0" fontId="89" fillId="0" borderId="0" xfId="0" applyFont="1" applyAlignment="1">
      <alignment horizontal="left" vertical="center"/>
    </xf>
    <xf numFmtId="0" fontId="114" fillId="0" borderId="0" xfId="0" applyFont="1" applyAlignment="1">
      <alignment horizontal="center" vertical="center"/>
    </xf>
    <xf numFmtId="176" fontId="60" fillId="0" borderId="0" xfId="0" applyNumberFormat="1" applyFont="1" applyAlignment="1">
      <alignment horizontal="left" vertical="center"/>
    </xf>
    <xf numFmtId="182" fontId="60" fillId="0" borderId="0" xfId="0" applyNumberFormat="1" applyFont="1" applyAlignment="1">
      <alignment horizontal="center" vertical="center"/>
    </xf>
    <xf numFmtId="187" fontId="60" fillId="0" borderId="16" xfId="0" applyNumberFormat="1" applyFont="1" applyBorder="1" applyAlignment="1">
      <alignment horizontal="center" vertical="center"/>
    </xf>
    <xf numFmtId="173" fontId="84" fillId="20" borderId="26" xfId="0" applyNumberFormat="1" applyFont="1" applyFill="1" applyBorder="1" applyAlignment="1">
      <alignment horizontal="center" vertical="center"/>
    </xf>
    <xf numFmtId="173" fontId="84" fillId="20" borderId="28" xfId="0" applyNumberFormat="1" applyFont="1" applyFill="1" applyBorder="1" applyAlignment="1">
      <alignment horizontal="center" vertical="center"/>
    </xf>
    <xf numFmtId="173" fontId="84" fillId="20" borderId="15" xfId="0" applyNumberFormat="1" applyFont="1" applyFill="1" applyBorder="1" applyAlignment="1">
      <alignment horizontal="center" vertical="center"/>
    </xf>
    <xf numFmtId="173" fontId="84" fillId="20" borderId="29" xfId="0" applyNumberFormat="1" applyFont="1" applyFill="1" applyBorder="1" applyAlignment="1">
      <alignment horizontal="center" vertical="center"/>
    </xf>
    <xf numFmtId="188" fontId="120" fillId="0" borderId="16" xfId="0" applyNumberFormat="1" applyFont="1" applyBorder="1" applyAlignment="1">
      <alignment horizontal="center" vertical="center"/>
    </xf>
    <xf numFmtId="0" fontId="120" fillId="0" borderId="16" xfId="0" applyFont="1" applyBorder="1" applyAlignment="1">
      <alignment horizontal="center" vertical="center"/>
    </xf>
    <xf numFmtId="186" fontId="60" fillId="0" borderId="0" xfId="0" applyNumberFormat="1" applyFont="1" applyAlignment="1">
      <alignment horizontal="center" vertical="center"/>
    </xf>
    <xf numFmtId="4" fontId="60" fillId="0" borderId="0" xfId="0" applyNumberFormat="1" applyFont="1" applyAlignment="1">
      <alignment horizontal="center" vertical="center"/>
    </xf>
    <xf numFmtId="0" fontId="95" fillId="0" borderId="0" xfId="0" applyFont="1" applyAlignment="1">
      <alignment horizontal="center" vertical="center"/>
    </xf>
    <xf numFmtId="0" fontId="60" fillId="0" borderId="0" xfId="0" applyFont="1" applyAlignment="1">
      <alignment horizontal="right" vertical="center"/>
    </xf>
    <xf numFmtId="4" fontId="60" fillId="0" borderId="55" xfId="0" applyNumberFormat="1" applyFont="1" applyBorder="1" applyAlignment="1">
      <alignment horizontal="center" vertical="center"/>
    </xf>
    <xf numFmtId="176" fontId="121" fillId="0" borderId="59" xfId="0" applyNumberFormat="1" applyFont="1" applyBorder="1" applyAlignment="1">
      <alignment horizontal="center" vertical="center"/>
    </xf>
    <xf numFmtId="176" fontId="121" fillId="0" borderId="51" xfId="0" applyNumberFormat="1" applyFont="1" applyBorder="1" applyAlignment="1">
      <alignment horizontal="center" vertical="center"/>
    </xf>
    <xf numFmtId="176" fontId="120" fillId="0" borderId="0" xfId="0" applyNumberFormat="1" applyFont="1" applyAlignment="1">
      <alignment horizontal="center" vertical="center"/>
    </xf>
    <xf numFmtId="176" fontId="60" fillId="0" borderId="55" xfId="0" applyNumberFormat="1" applyFont="1" applyBorder="1" applyAlignment="1">
      <alignment horizontal="center" vertical="center"/>
    </xf>
    <xf numFmtId="0" fontId="60" fillId="0" borderId="55" xfId="0" applyFont="1" applyBorder="1" applyAlignment="1">
      <alignment horizontal="center" vertical="center"/>
    </xf>
    <xf numFmtId="186" fontId="60" fillId="0" borderId="16" xfId="0" applyNumberFormat="1" applyFont="1" applyBorder="1" applyAlignment="1">
      <alignment horizontal="center" vertical="center"/>
    </xf>
    <xf numFmtId="186" fontId="84" fillId="0" borderId="0" xfId="0" applyNumberFormat="1" applyFont="1" applyAlignment="1">
      <alignment horizontal="left" vertical="center"/>
    </xf>
    <xf numFmtId="186" fontId="60" fillId="0" borderId="0" xfId="0" applyNumberFormat="1" applyFont="1" applyAlignment="1">
      <alignment horizontal="right" vertical="center"/>
    </xf>
    <xf numFmtId="4" fontId="60" fillId="0" borderId="16" xfId="0" applyNumberFormat="1" applyFont="1" applyBorder="1" applyAlignment="1">
      <alignment horizontal="center" vertical="center"/>
    </xf>
    <xf numFmtId="194" fontId="84" fillId="0" borderId="0" xfId="0" applyNumberFormat="1" applyFont="1" applyAlignment="1">
      <alignment horizontal="center" vertical="center"/>
    </xf>
    <xf numFmtId="194" fontId="60" fillId="0" borderId="0" xfId="0" applyNumberFormat="1" applyFont="1" applyAlignment="1">
      <alignment horizontal="center" vertical="center"/>
    </xf>
    <xf numFmtId="173" fontId="60" fillId="0" borderId="0" xfId="0" applyNumberFormat="1" applyFont="1" applyAlignment="1">
      <alignment horizontal="center" vertical="center"/>
    </xf>
    <xf numFmtId="2" fontId="123" fillId="0" borderId="16" xfId="0" applyNumberFormat="1" applyFont="1" applyBorder="1" applyAlignment="1">
      <alignment horizontal="center" vertical="center"/>
    </xf>
    <xf numFmtId="195" fontId="123" fillId="0" borderId="0" xfId="0" applyNumberFormat="1" applyFont="1" applyAlignment="1">
      <alignment horizontal="center" vertical="center"/>
    </xf>
    <xf numFmtId="1" fontId="123" fillId="0" borderId="0" xfId="0" applyNumberFormat="1" applyFont="1" applyAlignment="1">
      <alignment horizontal="center" vertical="center"/>
    </xf>
    <xf numFmtId="0" fontId="126" fillId="0" borderId="11" xfId="0" applyFont="1" applyBorder="1" applyAlignment="1">
      <alignment horizontal="center" vertical="center"/>
    </xf>
    <xf numFmtId="4" fontId="126" fillId="0" borderId="11" xfId="0" applyNumberFormat="1" applyFont="1" applyBorder="1" applyAlignment="1">
      <alignment horizontal="center" vertical="center"/>
    </xf>
    <xf numFmtId="181" fontId="84" fillId="0" borderId="0" xfId="0" applyNumberFormat="1" applyFont="1" applyAlignment="1">
      <alignment horizontal="left" vertical="center"/>
    </xf>
    <xf numFmtId="2" fontId="123" fillId="0" borderId="0" xfId="0" applyNumberFormat="1" applyFont="1" applyAlignment="1">
      <alignment horizontal="center" vertical="center"/>
    </xf>
    <xf numFmtId="2" fontId="125" fillId="0" borderId="0" xfId="0" applyNumberFormat="1" applyFont="1" applyAlignment="1">
      <alignment horizontal="center" vertical="center"/>
    </xf>
    <xf numFmtId="194" fontId="60" fillId="0" borderId="16" xfId="0" applyNumberFormat="1" applyFont="1" applyBorder="1" applyAlignment="1">
      <alignment horizontal="right" vertical="center"/>
    </xf>
    <xf numFmtId="1" fontId="60" fillId="0" borderId="16" xfId="0" applyNumberFormat="1" applyFont="1" applyBorder="1" applyAlignment="1">
      <alignment horizontal="left" vertical="center"/>
    </xf>
    <xf numFmtId="181" fontId="84" fillId="0" borderId="0" xfId="0" applyNumberFormat="1" applyFont="1" applyAlignment="1">
      <alignment horizontal="center" vertical="center"/>
    </xf>
    <xf numFmtId="181" fontId="123" fillId="20" borderId="0" xfId="0" applyNumberFormat="1" applyFont="1" applyFill="1" applyAlignment="1">
      <alignment horizontal="center" vertical="center"/>
    </xf>
    <xf numFmtId="0" fontId="130" fillId="0" borderId="0" xfId="0" applyFont="1" applyAlignment="1">
      <alignment horizontal="center" vertical="center"/>
    </xf>
    <xf numFmtId="0" fontId="132" fillId="0" borderId="0" xfId="0" applyFont="1" applyAlignment="1">
      <alignment horizontal="center" vertical="center"/>
    </xf>
    <xf numFmtId="0" fontId="123" fillId="0" borderId="0" xfId="0" applyFont="1" applyAlignment="1">
      <alignment horizontal="center" vertical="center"/>
    </xf>
    <xf numFmtId="0" fontId="126" fillId="0" borderId="0" xfId="0" applyFont="1" applyAlignment="1">
      <alignment horizontal="center" vertical="center"/>
    </xf>
    <xf numFmtId="0" fontId="124" fillId="0" borderId="0" xfId="0" applyFont="1" applyAlignment="1">
      <alignment horizontal="center" vertical="center"/>
    </xf>
    <xf numFmtId="176" fontId="123" fillId="0" borderId="0" xfId="0" applyNumberFormat="1" applyFont="1" applyAlignment="1">
      <alignment horizontal="center" vertical="center"/>
    </xf>
    <xf numFmtId="176" fontId="124" fillId="20" borderId="0" xfId="0" applyNumberFormat="1" applyFont="1" applyFill="1" applyAlignment="1">
      <alignment horizontal="center" vertical="center"/>
    </xf>
    <xf numFmtId="0" fontId="124" fillId="0" borderId="0" xfId="0" applyFont="1" applyAlignment="1">
      <alignment horizontal="left" vertical="center"/>
    </xf>
    <xf numFmtId="0" fontId="123" fillId="0" borderId="16" xfId="0" applyFont="1" applyBorder="1" applyAlignment="1">
      <alignment horizontal="center" vertical="center"/>
    </xf>
    <xf numFmtId="196" fontId="123" fillId="0" borderId="16" xfId="0" applyNumberFormat="1" applyFont="1" applyBorder="1" applyAlignment="1">
      <alignment horizontal="center" vertical="center"/>
    </xf>
    <xf numFmtId="176" fontId="124" fillId="15" borderId="0" xfId="0" applyNumberFormat="1" applyFont="1" applyFill="1" applyAlignment="1">
      <alignment horizontal="center" vertical="center"/>
    </xf>
    <xf numFmtId="0" fontId="124" fillId="15" borderId="0" xfId="0" applyFont="1" applyFill="1" applyAlignment="1">
      <alignment horizontal="center" vertical="center"/>
    </xf>
    <xf numFmtId="196" fontId="123" fillId="0" borderId="0" xfId="0" applyNumberFormat="1" applyFont="1" applyAlignment="1">
      <alignment horizontal="center" vertical="center"/>
    </xf>
    <xf numFmtId="0" fontId="135" fillId="6" borderId="0" xfId="0" applyFont="1" applyFill="1" applyAlignment="1">
      <alignment horizontal="center" vertical="center"/>
    </xf>
    <xf numFmtId="176" fontId="124" fillId="6" borderId="0" xfId="0" applyNumberFormat="1" applyFont="1" applyFill="1" applyAlignment="1">
      <alignment horizontal="center" vertical="center"/>
    </xf>
    <xf numFmtId="0" fontId="124" fillId="6" borderId="0" xfId="0" applyFont="1" applyFill="1" applyAlignment="1">
      <alignment horizontal="center" vertical="center"/>
    </xf>
    <xf numFmtId="0" fontId="123" fillId="0" borderId="157" xfId="0" applyFont="1" applyBorder="1" applyAlignment="1">
      <alignment horizontal="center" vertical="center"/>
    </xf>
    <xf numFmtId="0" fontId="123" fillId="0" borderId="237" xfId="0" applyFont="1" applyBorder="1" applyAlignment="1">
      <alignment horizontal="center" vertical="center"/>
    </xf>
    <xf numFmtId="195" fontId="60" fillId="0" borderId="0" xfId="0" applyNumberFormat="1" applyFont="1" applyAlignment="1">
      <alignment horizontal="center" vertical="center"/>
    </xf>
    <xf numFmtId="0" fontId="134" fillId="0" borderId="0" xfId="0" applyFont="1" applyAlignment="1">
      <alignment horizontal="center" vertical="center"/>
    </xf>
    <xf numFmtId="0" fontId="60" fillId="0" borderId="0" xfId="0" applyFont="1" applyAlignment="1">
      <alignment horizontal="center" vertical="center" textRotation="90"/>
    </xf>
    <xf numFmtId="189" fontId="123" fillId="0" borderId="0" xfId="0" applyNumberFormat="1" applyFont="1" applyAlignment="1">
      <alignment horizontal="center" vertical="center"/>
    </xf>
    <xf numFmtId="185" fontId="84" fillId="0" borderId="0" xfId="0" applyNumberFormat="1" applyFont="1" applyAlignment="1">
      <alignment horizontal="center" vertical="center"/>
    </xf>
    <xf numFmtId="189" fontId="124" fillId="25" borderId="0" xfId="0" applyNumberFormat="1" applyFont="1" applyFill="1" applyAlignment="1">
      <alignment horizontal="center" vertical="center"/>
    </xf>
    <xf numFmtId="0" fontId="93" fillId="0" borderId="0" xfId="0" applyFont="1" applyAlignment="1">
      <alignment horizontal="left" vertical="center"/>
    </xf>
    <xf numFmtId="185" fontId="84" fillId="12" borderId="0" xfId="0" applyNumberFormat="1" applyFont="1" applyFill="1" applyAlignment="1">
      <alignment horizontal="center" vertical="center"/>
    </xf>
    <xf numFmtId="0" fontId="97" fillId="12" borderId="0" xfId="0" applyFont="1" applyFill="1" applyAlignment="1">
      <alignment horizontal="center" vertical="center"/>
    </xf>
    <xf numFmtId="0" fontId="83" fillId="12" borderId="0" xfId="0" applyFont="1" applyFill="1" applyAlignment="1">
      <alignment horizontal="center" vertical="center"/>
    </xf>
    <xf numFmtId="188" fontId="84" fillId="0" borderId="0" xfId="0" applyNumberFormat="1" applyFont="1" applyAlignment="1">
      <alignment horizontal="center" vertical="center"/>
    </xf>
    <xf numFmtId="0" fontId="119" fillId="0" borderId="0" xfId="0" applyFont="1" applyAlignment="1">
      <alignment horizontal="center" vertical="center"/>
    </xf>
    <xf numFmtId="0" fontId="60" fillId="0" borderId="237" xfId="0" applyFont="1" applyBorder="1" applyAlignment="1">
      <alignment horizontal="center" vertical="center"/>
    </xf>
    <xf numFmtId="176" fontId="120" fillId="0" borderId="0" xfId="0" applyNumberFormat="1" applyFont="1" applyAlignment="1">
      <alignment horizontal="left" vertical="center"/>
    </xf>
    <xf numFmtId="0" fontId="84" fillId="12" borderId="0" xfId="0" applyFont="1" applyFill="1" applyAlignment="1">
      <alignment horizontal="center" vertical="center"/>
    </xf>
    <xf numFmtId="2" fontId="101" fillId="17" borderId="61" xfId="0" applyNumberFormat="1" applyFont="1" applyFill="1" applyBorder="1" applyAlignment="1">
      <alignment horizontal="center" vertical="center"/>
    </xf>
    <xf numFmtId="2" fontId="101" fillId="17" borderId="60" xfId="0" applyNumberFormat="1" applyFont="1" applyFill="1" applyBorder="1" applyAlignment="1">
      <alignment horizontal="center" vertical="center"/>
    </xf>
    <xf numFmtId="189" fontId="84" fillId="0" borderId="0" xfId="0" applyNumberFormat="1" applyFont="1" applyAlignment="1">
      <alignment horizontal="center" vertical="center"/>
    </xf>
    <xf numFmtId="176" fontId="121" fillId="0" borderId="0" xfId="0" applyNumberFormat="1" applyFont="1" applyAlignment="1">
      <alignment horizontal="center" vertical="center"/>
    </xf>
    <xf numFmtId="172" fontId="60" fillId="0" borderId="16" xfId="0" applyNumberFormat="1" applyFont="1" applyBorder="1" applyAlignment="1">
      <alignment horizontal="center" vertical="center"/>
    </xf>
    <xf numFmtId="0" fontId="140" fillId="8" borderId="0" xfId="0" applyFont="1" applyFill="1" applyAlignment="1">
      <alignment horizontal="center" vertical="center"/>
    </xf>
    <xf numFmtId="189" fontId="140" fillId="8" borderId="0" xfId="0" applyNumberFormat="1" applyFont="1" applyFill="1" applyAlignment="1">
      <alignment horizontal="center" vertical="center"/>
    </xf>
    <xf numFmtId="189" fontId="60" fillId="0" borderId="16" xfId="0" applyNumberFormat="1" applyFont="1" applyBorder="1" applyAlignment="1">
      <alignment horizontal="right" vertical="center"/>
    </xf>
    <xf numFmtId="0" fontId="60" fillId="0" borderId="16" xfId="0" applyFont="1" applyBorder="1" applyAlignment="1">
      <alignment horizontal="right" vertical="center"/>
    </xf>
    <xf numFmtId="0" fontId="141" fillId="8" borderId="0" xfId="0" applyFont="1" applyFill="1" applyAlignment="1">
      <alignment horizontal="center" vertical="center"/>
    </xf>
    <xf numFmtId="0" fontId="99" fillId="17" borderId="251" xfId="0" applyFont="1" applyFill="1" applyBorder="1" applyAlignment="1">
      <alignment horizontal="center" vertical="center"/>
    </xf>
    <xf numFmtId="0" fontId="99" fillId="17" borderId="252" xfId="0" applyFont="1" applyFill="1" applyBorder="1" applyAlignment="1">
      <alignment horizontal="center" vertical="center"/>
    </xf>
    <xf numFmtId="0" fontId="99" fillId="17" borderId="253" xfId="0" applyFont="1" applyFill="1" applyBorder="1" applyAlignment="1">
      <alignment horizontal="center" vertical="center"/>
    </xf>
    <xf numFmtId="0" fontId="144" fillId="0" borderId="0" xfId="0" applyFont="1" applyAlignment="1">
      <alignment horizontal="center" vertical="center"/>
    </xf>
    <xf numFmtId="190" fontId="74" fillId="0" borderId="0" xfId="0" applyNumberFormat="1" applyFont="1" applyAlignment="1">
      <alignment horizontal="center" vertical="center"/>
    </xf>
    <xf numFmtId="0" fontId="37" fillId="0" borderId="0" xfId="0" applyFont="1" applyAlignment="1">
      <alignment horizontal="center" vertical="center"/>
    </xf>
    <xf numFmtId="0" fontId="76" fillId="0" borderId="16" xfId="0" applyFont="1" applyBorder="1" applyAlignment="1">
      <alignment horizontal="center" vertical="center"/>
    </xf>
    <xf numFmtId="0" fontId="144" fillId="2" borderId="0" xfId="0" applyFont="1" applyFill="1" applyAlignment="1">
      <alignment horizontal="center" vertical="center"/>
    </xf>
    <xf numFmtId="173" fontId="144" fillId="2" borderId="0" xfId="0" applyNumberFormat="1" applyFont="1" applyFill="1" applyAlignment="1">
      <alignment horizontal="center" vertical="center"/>
    </xf>
    <xf numFmtId="184" fontId="74" fillId="0" borderId="16" xfId="0" applyNumberFormat="1" applyFont="1" applyBorder="1" applyAlignment="1">
      <alignment horizontal="center" vertical="center"/>
    </xf>
    <xf numFmtId="176" fontId="74" fillId="0" borderId="237" xfId="0" applyNumberFormat="1" applyFont="1" applyBorder="1" applyAlignment="1">
      <alignment horizontal="center" vertical="center"/>
    </xf>
    <xf numFmtId="176" fontId="74" fillId="0" borderId="0" xfId="0" applyNumberFormat="1" applyFont="1" applyAlignment="1">
      <alignment horizontal="center" vertical="center"/>
    </xf>
    <xf numFmtId="179" fontId="144" fillId="0" borderId="0" xfId="0" applyNumberFormat="1" applyFont="1" applyAlignment="1">
      <alignment horizontal="center" vertical="center"/>
    </xf>
    <xf numFmtId="179" fontId="74" fillId="0" borderId="16" xfId="0" applyNumberFormat="1" applyFont="1" applyBorder="1" applyAlignment="1">
      <alignment horizontal="center" vertical="center"/>
    </xf>
    <xf numFmtId="190" fontId="74" fillId="0" borderId="16" xfId="0" applyNumberFormat="1" applyFont="1" applyBorder="1" applyAlignment="1">
      <alignment horizontal="center" vertical="center"/>
    </xf>
    <xf numFmtId="0" fontId="74" fillId="0" borderId="237" xfId="0" applyFont="1" applyBorder="1" applyAlignment="1">
      <alignment horizontal="center" vertical="center"/>
    </xf>
    <xf numFmtId="181" fontId="144" fillId="0" borderId="0" xfId="0" applyNumberFormat="1" applyFont="1" applyAlignment="1">
      <alignment horizontal="left" vertical="center"/>
    </xf>
    <xf numFmtId="181" fontId="74" fillId="0" borderId="256" xfId="0" applyNumberFormat="1" applyFont="1" applyBorder="1" applyAlignment="1">
      <alignment horizontal="center" vertical="center"/>
    </xf>
    <xf numFmtId="190" fontId="31" fillId="0" borderId="0" xfId="0" applyNumberFormat="1" applyFont="1" applyAlignment="1">
      <alignment horizontal="center" vertical="center"/>
    </xf>
    <xf numFmtId="190" fontId="31" fillId="0" borderId="16" xfId="0" applyNumberFormat="1" applyFont="1" applyBorder="1" applyAlignment="1">
      <alignment horizontal="center" vertical="center"/>
    </xf>
    <xf numFmtId="0" fontId="74" fillId="0" borderId="0" xfId="0" applyFont="1" applyAlignment="1">
      <alignment horizontal="left" vertical="top"/>
    </xf>
    <xf numFmtId="184" fontId="145" fillId="0" borderId="16" xfId="0" applyNumberFormat="1" applyFont="1" applyBorder="1" applyAlignment="1">
      <alignment horizontal="center" vertical="center"/>
    </xf>
    <xf numFmtId="187" fontId="74" fillId="0" borderId="247" xfId="0" applyNumberFormat="1" applyFont="1" applyBorder="1" applyAlignment="1">
      <alignment horizontal="center" vertical="center"/>
    </xf>
    <xf numFmtId="173" fontId="74" fillId="0" borderId="0" xfId="0" applyNumberFormat="1" applyFont="1" applyAlignment="1">
      <alignment horizontal="center" vertical="center"/>
    </xf>
    <xf numFmtId="187" fontId="31" fillId="0" borderId="247" xfId="0" applyNumberFormat="1" applyFont="1" applyBorder="1" applyAlignment="1">
      <alignment horizontal="center" vertical="center"/>
    </xf>
    <xf numFmtId="0" fontId="144" fillId="26" borderId="0" xfId="0" applyFont="1" applyFill="1" applyAlignment="1">
      <alignment horizontal="center" vertical="center"/>
    </xf>
    <xf numFmtId="191" fontId="144" fillId="26" borderId="0" xfId="0" applyNumberFormat="1" applyFont="1" applyFill="1" applyAlignment="1">
      <alignment horizontal="center" vertical="center"/>
    </xf>
    <xf numFmtId="191" fontId="74" fillId="0" borderId="16" xfId="0" applyNumberFormat="1" applyFont="1" applyBorder="1" applyAlignment="1">
      <alignment horizontal="center" vertical="center"/>
    </xf>
    <xf numFmtId="187" fontId="74" fillId="0" borderId="16" xfId="0" applyNumberFormat="1" applyFont="1" applyBorder="1" applyAlignment="1">
      <alignment horizontal="center" vertical="center"/>
    </xf>
    <xf numFmtId="187" fontId="31" fillId="0" borderId="0" xfId="0" applyNumberFormat="1" applyFont="1" applyAlignment="1">
      <alignment horizontal="center" vertical="center"/>
    </xf>
    <xf numFmtId="182" fontId="144" fillId="26" borderId="0" xfId="0" applyNumberFormat="1" applyFont="1" applyFill="1" applyAlignment="1">
      <alignment horizontal="center" vertical="center"/>
    </xf>
    <xf numFmtId="170" fontId="31" fillId="0" borderId="0" xfId="0" applyNumberFormat="1" applyFont="1" applyAlignment="1">
      <alignment horizontal="center" vertical="center"/>
    </xf>
    <xf numFmtId="0" fontId="148" fillId="0" borderId="0" xfId="0" applyFont="1" applyAlignment="1">
      <alignment horizontal="center" vertical="center"/>
    </xf>
    <xf numFmtId="0" fontId="146" fillId="27" borderId="246" xfId="0" applyFont="1" applyFill="1" applyBorder="1" applyAlignment="1">
      <alignment horizontal="center" vertical="center"/>
    </xf>
    <xf numFmtId="0" fontId="146" fillId="27" borderId="247" xfId="0" applyFont="1" applyFill="1" applyBorder="1" applyAlignment="1">
      <alignment horizontal="center" vertical="center"/>
    </xf>
    <xf numFmtId="0" fontId="146" fillId="27" borderId="248" xfId="0" applyFont="1" applyFill="1" applyBorder="1" applyAlignment="1">
      <alignment horizontal="center" vertical="center"/>
    </xf>
    <xf numFmtId="188" fontId="147" fillId="8" borderId="257" xfId="0" applyNumberFormat="1" applyFont="1" applyFill="1" applyBorder="1" applyAlignment="1">
      <alignment horizontal="center" vertical="center"/>
    </xf>
    <xf numFmtId="188" fontId="147" fillId="8" borderId="0" xfId="0" applyNumberFormat="1" applyFont="1" applyFill="1" applyAlignment="1">
      <alignment horizontal="center" vertical="center"/>
    </xf>
    <xf numFmtId="181" fontId="154" fillId="0" borderId="0" xfId="0" applyNumberFormat="1" applyFont="1" applyAlignment="1">
      <alignment horizontal="center" vertical="center"/>
    </xf>
    <xf numFmtId="0" fontId="160" fillId="10" borderId="258" xfId="0" applyFont="1" applyFill="1" applyBorder="1" applyAlignment="1">
      <alignment horizontal="center" vertical="center"/>
    </xf>
    <xf numFmtId="0" fontId="145" fillId="10" borderId="258" xfId="0" applyFont="1" applyFill="1" applyBorder="1" applyAlignment="1">
      <alignment horizontal="center"/>
    </xf>
    <xf numFmtId="0" fontId="156" fillId="8" borderId="258" xfId="0" applyFont="1" applyFill="1" applyBorder="1" applyAlignment="1">
      <alignment horizontal="center" vertical="center"/>
    </xf>
    <xf numFmtId="0" fontId="154" fillId="0" borderId="0" xfId="0" applyFont="1" applyAlignment="1">
      <alignment horizontal="center" vertical="center"/>
    </xf>
    <xf numFmtId="179" fontId="154" fillId="0" borderId="0" xfId="0" applyNumberFormat="1" applyFont="1" applyAlignment="1">
      <alignment horizontal="center" vertical="center"/>
    </xf>
    <xf numFmtId="195" fontId="154" fillId="0" borderId="0" xfId="0" applyNumberFormat="1" applyFont="1" applyAlignment="1">
      <alignment horizontal="center" vertical="center"/>
    </xf>
    <xf numFmtId="0" fontId="160" fillId="29" borderId="258" xfId="0" applyFont="1" applyFill="1" applyBorder="1" applyAlignment="1">
      <alignment horizontal="center" vertical="center"/>
    </xf>
    <xf numFmtId="0" fontId="37" fillId="17" borderId="246" xfId="0" applyFont="1" applyFill="1" applyBorder="1" applyAlignment="1">
      <alignment horizontal="center" vertical="center"/>
    </xf>
    <xf numFmtId="0" fontId="37" fillId="17" borderId="247" xfId="0" applyFont="1" applyFill="1" applyBorder="1" applyAlignment="1">
      <alignment horizontal="center" vertical="center"/>
    </xf>
    <xf numFmtId="0" fontId="37" fillId="17" borderId="248" xfId="0" applyFont="1" applyFill="1" applyBorder="1" applyAlignment="1">
      <alignment horizontal="center" vertical="center"/>
    </xf>
    <xf numFmtId="182" fontId="149" fillId="2" borderId="0" xfId="0" applyNumberFormat="1" applyFont="1" applyFill="1" applyAlignment="1">
      <alignment horizontal="center" vertical="center"/>
    </xf>
    <xf numFmtId="0" fontId="149" fillId="2" borderId="0" xfId="0" applyFont="1" applyFill="1" applyAlignment="1">
      <alignment horizontal="center" vertical="center"/>
    </xf>
    <xf numFmtId="0" fontId="160" fillId="16" borderId="258" xfId="0" applyFont="1" applyFill="1" applyBorder="1" applyAlignment="1">
      <alignment horizontal="center" vertical="center"/>
    </xf>
    <xf numFmtId="0" fontId="145" fillId="16" borderId="258" xfId="0" applyFont="1" applyFill="1" applyBorder="1" applyAlignment="1">
      <alignment horizontal="center"/>
    </xf>
    <xf numFmtId="0" fontId="162" fillId="30" borderId="0" xfId="0" applyFont="1" applyFill="1" applyAlignment="1">
      <alignment horizontal="center" vertical="center"/>
    </xf>
    <xf numFmtId="179" fontId="144" fillId="30" borderId="0" xfId="0" applyNumberFormat="1" applyFont="1" applyFill="1" applyAlignment="1">
      <alignment horizontal="center" vertical="center"/>
    </xf>
    <xf numFmtId="0" fontId="153" fillId="0" borderId="0" xfId="0" applyFont="1" applyAlignment="1">
      <alignment horizontal="center" vertical="center"/>
    </xf>
    <xf numFmtId="2" fontId="153" fillId="0" borderId="0" xfId="0" applyNumberFormat="1" applyFont="1" applyAlignment="1">
      <alignment horizontal="center" vertical="center"/>
    </xf>
    <xf numFmtId="179" fontId="153" fillId="0" borderId="0" xfId="0" applyNumberFormat="1" applyFont="1" applyAlignment="1">
      <alignment horizontal="center" vertical="center"/>
    </xf>
    <xf numFmtId="0" fontId="164" fillId="0" borderId="0" xfId="0" applyFont="1" applyAlignment="1">
      <alignment horizontal="center" vertical="center"/>
    </xf>
    <xf numFmtId="179" fontId="164" fillId="0" borderId="0" xfId="0" applyNumberFormat="1" applyFont="1" applyAlignment="1">
      <alignment horizontal="center" vertical="center"/>
    </xf>
    <xf numFmtId="197" fontId="166" fillId="0" borderId="0" xfId="0" applyNumberFormat="1" applyFont="1" applyAlignment="1">
      <alignment horizontal="center" vertical="center"/>
    </xf>
    <xf numFmtId="197" fontId="153" fillId="0" borderId="0" xfId="0" applyNumberFormat="1" applyFont="1" applyAlignment="1">
      <alignment horizontal="center" vertical="center"/>
    </xf>
    <xf numFmtId="2" fontId="164" fillId="0" borderId="0" xfId="0" applyNumberFormat="1" applyFont="1" applyAlignment="1">
      <alignment horizontal="center" vertical="center"/>
    </xf>
    <xf numFmtId="179" fontId="74" fillId="0" borderId="55" xfId="0" applyNumberFormat="1" applyFont="1" applyBorder="1" applyAlignment="1">
      <alignment horizontal="center" vertical="center"/>
    </xf>
    <xf numFmtId="0" fontId="142" fillId="0" borderId="0" xfId="0" applyFont="1" applyAlignment="1">
      <alignment horizontal="center" vertical="center"/>
    </xf>
    <xf numFmtId="10" fontId="164" fillId="0" borderId="0" xfId="0" applyNumberFormat="1" applyFont="1" applyAlignment="1">
      <alignment horizontal="center" vertical="center"/>
    </xf>
    <xf numFmtId="10" fontId="164" fillId="31" borderId="0" xfId="0" applyNumberFormat="1" applyFont="1" applyFill="1" applyAlignment="1">
      <alignment horizontal="center" vertical="center"/>
    </xf>
    <xf numFmtId="195" fontId="153" fillId="0" borderId="16" xfId="0" applyNumberFormat="1" applyFont="1" applyBorder="1" applyAlignment="1">
      <alignment horizontal="center" vertical="center"/>
    </xf>
    <xf numFmtId="2" fontId="153" fillId="0" borderId="16" xfId="0" applyNumberFormat="1" applyFont="1" applyBorder="1" applyAlignment="1">
      <alignment horizontal="center" vertical="center"/>
    </xf>
    <xf numFmtId="181" fontId="74" fillId="0" borderId="16" xfId="0" applyNumberFormat="1" applyFont="1" applyBorder="1" applyAlignment="1">
      <alignment horizontal="center" vertical="center"/>
    </xf>
    <xf numFmtId="176" fontId="164" fillId="6" borderId="0" xfId="0" applyNumberFormat="1" applyFont="1" applyFill="1" applyAlignment="1">
      <alignment horizontal="center" vertical="center"/>
    </xf>
    <xf numFmtId="0" fontId="125" fillId="6" borderId="0" xfId="0" applyFont="1" applyFill="1" applyAlignment="1">
      <alignment horizontal="center" vertical="center"/>
    </xf>
    <xf numFmtId="10" fontId="164" fillId="6" borderId="0" xfId="0" applyNumberFormat="1" applyFont="1" applyFill="1" applyAlignment="1">
      <alignment horizontal="center" vertical="center"/>
    </xf>
    <xf numFmtId="179" fontId="153" fillId="0" borderId="16" xfId="0" applyNumberFormat="1" applyFont="1" applyBorder="1" applyAlignment="1">
      <alignment horizontal="center" vertical="center"/>
    </xf>
    <xf numFmtId="0" fontId="169" fillId="0" borderId="0" xfId="0" applyFont="1" applyAlignment="1">
      <alignment horizontal="center" vertical="center"/>
    </xf>
    <xf numFmtId="0" fontId="125" fillId="0" borderId="0" xfId="0" applyFont="1" applyAlignment="1">
      <alignment horizontal="center" vertical="center"/>
    </xf>
    <xf numFmtId="2" fontId="156" fillId="8" borderId="0" xfId="0" applyNumberFormat="1" applyFont="1" applyFill="1" applyAlignment="1">
      <alignment horizontal="center" vertical="center"/>
    </xf>
    <xf numFmtId="0" fontId="156" fillId="8" borderId="0" xfId="0" applyFont="1" applyFill="1" applyAlignment="1">
      <alignment horizontal="center" vertical="center"/>
    </xf>
    <xf numFmtId="181" fontId="156" fillId="8" borderId="0" xfId="0" applyNumberFormat="1" applyFont="1" applyFill="1" applyAlignment="1">
      <alignment horizontal="center" vertical="center"/>
    </xf>
    <xf numFmtId="1" fontId="40" fillId="32" borderId="0" xfId="0" applyNumberFormat="1" applyFont="1" applyFill="1" applyAlignment="1">
      <alignment horizontal="center" vertical="center"/>
    </xf>
    <xf numFmtId="0" fontId="171" fillId="32" borderId="0" xfId="0" applyFont="1" applyFill="1" applyAlignment="1">
      <alignment horizontal="center" vertical="center"/>
    </xf>
    <xf numFmtId="0" fontId="40" fillId="32" borderId="0" xfId="0" applyFont="1" applyFill="1" applyAlignment="1">
      <alignment horizontal="center" vertical="center"/>
    </xf>
    <xf numFmtId="195" fontId="40" fillId="32" borderId="0" xfId="0" applyNumberFormat="1" applyFont="1" applyFill="1" applyAlignment="1">
      <alignment horizontal="center" vertical="center"/>
    </xf>
    <xf numFmtId="2" fontId="153" fillId="0" borderId="237" xfId="0" applyNumberFormat="1" applyFont="1" applyBorder="1" applyAlignment="1">
      <alignment horizontal="center" vertical="center"/>
    </xf>
    <xf numFmtId="181" fontId="144" fillId="0" borderId="0" xfId="0" applyNumberFormat="1" applyFont="1" applyAlignment="1">
      <alignment horizontal="center" vertical="center"/>
    </xf>
    <xf numFmtId="0" fontId="79" fillId="0" borderId="0" xfId="0" applyFont="1" applyAlignment="1">
      <alignment horizontal="center" vertical="center"/>
    </xf>
    <xf numFmtId="181" fontId="164" fillId="0" borderId="0" xfId="0" applyNumberFormat="1" applyFont="1" applyAlignment="1">
      <alignment horizontal="center" vertical="center"/>
    </xf>
    <xf numFmtId="181" fontId="164" fillId="26" borderId="0" xfId="0" applyNumberFormat="1" applyFont="1" applyFill="1" applyAlignment="1">
      <alignment horizontal="center" vertical="center"/>
    </xf>
    <xf numFmtId="182" fontId="74" fillId="0" borderId="0" xfId="0" applyNumberFormat="1" applyFont="1" applyAlignment="1">
      <alignment horizontal="center" vertical="center"/>
    </xf>
    <xf numFmtId="173" fontId="149" fillId="2" borderId="0" xfId="0" applyNumberFormat="1" applyFont="1" applyFill="1" applyAlignment="1">
      <alignment horizontal="center" vertical="center"/>
    </xf>
    <xf numFmtId="173" fontId="144" fillId="26" borderId="0" xfId="0" applyNumberFormat="1" applyFont="1" applyFill="1" applyAlignment="1">
      <alignment horizontal="center" vertical="center"/>
    </xf>
    <xf numFmtId="0" fontId="160" fillId="33" borderId="258" xfId="0" applyFont="1" applyFill="1" applyBorder="1" applyAlignment="1">
      <alignment horizontal="center" vertical="center"/>
    </xf>
    <xf numFmtId="176" fontId="84" fillId="0" borderId="0" xfId="0" applyNumberFormat="1" applyFont="1" applyAlignment="1">
      <alignment horizontal="center" vertical="center" textRotation="90"/>
    </xf>
    <xf numFmtId="0" fontId="84" fillId="0" borderId="0" xfId="0" applyFont="1" applyAlignment="1">
      <alignment horizontal="center" vertical="center" textRotation="90"/>
    </xf>
    <xf numFmtId="0" fontId="173" fillId="0" borderId="0" xfId="0" applyFont="1" applyAlignment="1">
      <alignment horizontal="center" vertical="center"/>
    </xf>
    <xf numFmtId="181" fontId="123" fillId="0" borderId="0" xfId="0" applyNumberFormat="1" applyFont="1" applyAlignment="1">
      <alignment horizontal="center" vertical="center"/>
    </xf>
    <xf numFmtId="0" fontId="175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12" fillId="0" borderId="0" xfId="0" applyFont="1" applyAlignment="1">
      <alignment horizontal="center"/>
    </xf>
    <xf numFmtId="170" fontId="41" fillId="0" borderId="131" xfId="0" applyNumberFormat="1" applyFont="1" applyBorder="1" applyAlignment="1">
      <alignment horizontal="center"/>
    </xf>
    <xf numFmtId="0" fontId="38" fillId="17" borderId="189" xfId="0" applyFont="1" applyFill="1" applyBorder="1" applyAlignment="1">
      <alignment horizontal="center" vertical="center"/>
    </xf>
    <xf numFmtId="0" fontId="35" fillId="19" borderId="189" xfId="0" applyFont="1" applyFill="1" applyBorder="1" applyAlignment="1">
      <alignment horizontal="center"/>
    </xf>
    <xf numFmtId="0" fontId="10" fillId="0" borderId="0" xfId="0" applyFont="1" applyAlignment="1">
      <alignment horizontal="center"/>
    </xf>
    <xf numFmtId="0" fontId="41" fillId="0" borderId="0" xfId="0" applyFont="1" applyAlignment="1">
      <alignment horizontal="center"/>
    </xf>
    <xf numFmtId="172" fontId="0" fillId="0" borderId="0" xfId="0" applyNumberFormat="1" applyAlignment="1">
      <alignment horizontal="center"/>
    </xf>
    <xf numFmtId="0" fontId="49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0" fillId="0" borderId="131" xfId="0" applyBorder="1" applyAlignment="1">
      <alignment horizontal="center"/>
    </xf>
    <xf numFmtId="2" fontId="3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72" fontId="0" fillId="0" borderId="4" xfId="0" applyNumberFormat="1" applyBorder="1" applyAlignment="1">
      <alignment horizontal="center"/>
    </xf>
    <xf numFmtId="0" fontId="0" fillId="0" borderId="143" xfId="0" applyBorder="1" applyAlignment="1">
      <alignment horizontal="center"/>
    </xf>
    <xf numFmtId="0" fontId="0" fillId="0" borderId="144" xfId="0" applyBorder="1" applyAlignment="1">
      <alignment horizontal="center"/>
    </xf>
    <xf numFmtId="0" fontId="0" fillId="0" borderId="139" xfId="0" applyBorder="1" applyAlignment="1">
      <alignment horizontal="center"/>
    </xf>
    <xf numFmtId="0" fontId="0" fillId="0" borderId="140" xfId="0" applyBorder="1" applyAlignment="1">
      <alignment horizontal="center"/>
    </xf>
    <xf numFmtId="0" fontId="0" fillId="0" borderId="43" xfId="0" applyBorder="1" applyAlignment="1">
      <alignment horizontal="center"/>
    </xf>
    <xf numFmtId="0" fontId="0" fillId="0" borderId="45" xfId="0" applyBorder="1" applyAlignment="1">
      <alignment horizontal="center"/>
    </xf>
    <xf numFmtId="173" fontId="0" fillId="0" borderId="0" xfId="0" applyNumberFormat="1" applyAlignment="1">
      <alignment horizontal="center"/>
    </xf>
    <xf numFmtId="173" fontId="0" fillId="0" borderId="9" xfId="0" applyNumberFormat="1" applyBorder="1" applyAlignment="1">
      <alignment horizontal="center"/>
    </xf>
    <xf numFmtId="0" fontId="0" fillId="0" borderId="0" xfId="0" applyAlignment="1">
      <alignment horizontal="center"/>
    </xf>
    <xf numFmtId="0" fontId="0" fillId="0" borderId="9" xfId="0" applyBorder="1" applyAlignment="1">
      <alignment horizontal="center"/>
    </xf>
    <xf numFmtId="2" fontId="3" fillId="0" borderId="203" xfId="0" applyNumberFormat="1" applyFont="1" applyBorder="1" applyAlignment="1">
      <alignment horizontal="center"/>
    </xf>
    <xf numFmtId="0" fontId="19" fillId="0" borderId="0" xfId="0" applyFont="1" applyAlignment="1">
      <alignment horizontal="center" vertical="center"/>
    </xf>
    <xf numFmtId="0" fontId="19" fillId="0" borderId="203" xfId="0" applyFont="1" applyBorder="1" applyAlignment="1">
      <alignment horizontal="center" vertical="center"/>
    </xf>
    <xf numFmtId="0" fontId="34" fillId="0" borderId="0" xfId="0" applyFont="1" applyAlignment="1">
      <alignment horizontal="center"/>
    </xf>
    <xf numFmtId="0" fontId="30" fillId="0" borderId="0" xfId="0" applyFont="1" applyAlignment="1">
      <alignment horizontal="center"/>
    </xf>
    <xf numFmtId="2" fontId="30" fillId="0" borderId="0" xfId="0" applyNumberFormat="1" applyFont="1" applyAlignment="1">
      <alignment horizontal="center"/>
    </xf>
    <xf numFmtId="173" fontId="0" fillId="0" borderId="7" xfId="0" applyNumberFormat="1" applyBorder="1" applyAlignment="1">
      <alignment horizontal="center"/>
    </xf>
    <xf numFmtId="0" fontId="2" fillId="0" borderId="0" xfId="0" applyFont="1" applyAlignment="1">
      <alignment horizontal="center"/>
    </xf>
    <xf numFmtId="172" fontId="41" fillId="0" borderId="0" xfId="0" applyNumberFormat="1" applyFont="1" applyAlignment="1">
      <alignment horizontal="center"/>
    </xf>
    <xf numFmtId="173" fontId="2" fillId="0" borderId="0" xfId="0" applyNumberFormat="1" applyFont="1" applyAlignment="1">
      <alignment horizontal="center"/>
    </xf>
    <xf numFmtId="173" fontId="2" fillId="0" borderId="9" xfId="0" applyNumberFormat="1" applyFont="1" applyBorder="1" applyAlignment="1">
      <alignment horizontal="center"/>
    </xf>
    <xf numFmtId="0" fontId="2" fillId="0" borderId="0" xfId="0" applyFont="1" applyAlignment="1">
      <alignment horizontal="left"/>
    </xf>
    <xf numFmtId="0" fontId="34" fillId="0" borderId="111" xfId="0" applyFont="1" applyBorder="1" applyAlignment="1">
      <alignment horizontal="center"/>
    </xf>
    <xf numFmtId="0" fontId="16" fillId="0" borderId="0" xfId="0" applyFont="1" applyAlignment="1">
      <alignment horizontal="center"/>
    </xf>
    <xf numFmtId="0" fontId="35" fillId="0" borderId="0" xfId="0" applyFont="1" applyAlignment="1">
      <alignment horizontal="center"/>
    </xf>
    <xf numFmtId="0" fontId="34" fillId="17" borderId="0" xfId="0" applyFont="1" applyFill="1" applyAlignment="1">
      <alignment horizontal="center"/>
    </xf>
    <xf numFmtId="0" fontId="12" fillId="17" borderId="0" xfId="0" applyFont="1" applyFill="1" applyAlignment="1">
      <alignment horizontal="center" vertical="center"/>
    </xf>
    <xf numFmtId="0" fontId="12" fillId="17" borderId="0" xfId="0" applyFont="1" applyFill="1" applyAlignment="1">
      <alignment horizontal="center"/>
    </xf>
    <xf numFmtId="0" fontId="21" fillId="0" borderId="0" xfId="0" applyFont="1" applyAlignment="1">
      <alignment horizontal="center"/>
    </xf>
    <xf numFmtId="172" fontId="12" fillId="0" borderId="0" xfId="0" applyNumberFormat="1" applyFont="1" applyAlignment="1">
      <alignment horizontal="center"/>
    </xf>
    <xf numFmtId="0" fontId="25" fillId="0" borderId="0" xfId="0" applyFont="1" applyAlignment="1">
      <alignment horizontal="left"/>
    </xf>
    <xf numFmtId="2" fontId="16" fillId="0" borderId="0" xfId="0" applyNumberFormat="1" applyFont="1" applyAlignment="1">
      <alignment horizontal="center"/>
    </xf>
    <xf numFmtId="170" fontId="16" fillId="0" borderId="0" xfId="0" applyNumberFormat="1" applyFont="1" applyAlignment="1">
      <alignment horizontal="center"/>
    </xf>
    <xf numFmtId="192" fontId="0" fillId="0" borderId="163" xfId="0" applyNumberFormat="1" applyBorder="1" applyAlignment="1">
      <alignment horizontal="center" vertical="center"/>
    </xf>
    <xf numFmtId="192" fontId="0" fillId="0" borderId="164" xfId="0" applyNumberFormat="1" applyBorder="1" applyAlignment="1">
      <alignment horizontal="center" vertical="center"/>
    </xf>
    <xf numFmtId="192" fontId="0" fillId="0" borderId="162" xfId="0" applyNumberFormat="1" applyBorder="1" applyAlignment="1">
      <alignment horizontal="center" vertical="center"/>
    </xf>
    <xf numFmtId="192" fontId="0" fillId="0" borderId="168" xfId="0" applyNumberFormat="1" applyBorder="1" applyAlignment="1">
      <alignment horizontal="center" vertical="center"/>
    </xf>
    <xf numFmtId="192" fontId="0" fillId="0" borderId="0" xfId="0" applyNumberFormat="1" applyAlignment="1">
      <alignment horizontal="center" vertical="center"/>
    </xf>
    <xf numFmtId="192" fontId="0" fillId="0" borderId="169" xfId="0" applyNumberFormat="1" applyBorder="1" applyAlignment="1">
      <alignment horizontal="center" vertical="center"/>
    </xf>
    <xf numFmtId="192" fontId="0" fillId="0" borderId="166" xfId="0" applyNumberFormat="1" applyBorder="1" applyAlignment="1">
      <alignment horizontal="center" vertical="center"/>
    </xf>
    <xf numFmtId="192" fontId="0" fillId="0" borderId="167" xfId="0" applyNumberFormat="1" applyBorder="1" applyAlignment="1">
      <alignment horizontal="center" vertical="center"/>
    </xf>
    <xf numFmtId="192" fontId="0" fillId="0" borderId="165" xfId="0" applyNumberFormat="1" applyBorder="1" applyAlignment="1">
      <alignment horizontal="center" vertical="center"/>
    </xf>
    <xf numFmtId="192" fontId="0" fillId="0" borderId="161" xfId="0" applyNumberFormat="1" applyBorder="1" applyAlignment="1">
      <alignment horizontal="center" vertical="center"/>
    </xf>
    <xf numFmtId="0" fontId="43" fillId="0" borderId="163" xfId="0" applyFont="1" applyBorder="1" applyAlignment="1">
      <alignment horizontal="center" vertical="center"/>
    </xf>
    <xf numFmtId="0" fontId="43" fillId="0" borderId="164" xfId="0" applyFont="1" applyBorder="1" applyAlignment="1">
      <alignment horizontal="center" vertical="center"/>
    </xf>
    <xf numFmtId="0" fontId="43" fillId="0" borderId="162" xfId="0" applyFont="1" applyBorder="1" applyAlignment="1">
      <alignment horizontal="center" vertical="center"/>
    </xf>
    <xf numFmtId="0" fontId="43" fillId="0" borderId="168" xfId="0" applyFont="1" applyBorder="1" applyAlignment="1">
      <alignment horizontal="center" vertical="center"/>
    </xf>
    <xf numFmtId="0" fontId="43" fillId="0" borderId="0" xfId="0" applyFont="1" applyAlignment="1">
      <alignment horizontal="center" vertical="center"/>
    </xf>
    <xf numFmtId="0" fontId="43" fillId="0" borderId="169" xfId="0" applyFont="1" applyBorder="1" applyAlignment="1">
      <alignment horizontal="center" vertical="center"/>
    </xf>
    <xf numFmtId="0" fontId="43" fillId="0" borderId="166" xfId="0" applyFont="1" applyBorder="1" applyAlignment="1">
      <alignment horizontal="center" vertical="center"/>
    </xf>
    <xf numFmtId="0" fontId="43" fillId="0" borderId="167" xfId="0" applyFont="1" applyBorder="1" applyAlignment="1">
      <alignment horizontal="center" vertical="center"/>
    </xf>
    <xf numFmtId="0" fontId="43" fillId="0" borderId="165" xfId="0" applyFont="1" applyBorder="1" applyAlignment="1">
      <alignment horizontal="center" vertical="center"/>
    </xf>
    <xf numFmtId="0" fontId="43" fillId="0" borderId="161" xfId="0" applyFont="1" applyBorder="1" applyAlignment="1">
      <alignment horizontal="center" vertical="center"/>
    </xf>
    <xf numFmtId="172" fontId="2" fillId="0" borderId="0" xfId="0" applyNumberFormat="1" applyFont="1" applyAlignment="1">
      <alignment horizontal="center"/>
    </xf>
    <xf numFmtId="0" fontId="4" fillId="0" borderId="0" xfId="0" applyFont="1" applyAlignment="1">
      <alignment horizontal="left"/>
    </xf>
    <xf numFmtId="0" fontId="0" fillId="0" borderId="161" xfId="0" applyBorder="1" applyAlignment="1">
      <alignment horizontal="center" vertical="center" wrapText="1"/>
    </xf>
    <xf numFmtId="0" fontId="0" fillId="0" borderId="80" xfId="0" applyBorder="1" applyAlignment="1">
      <alignment horizontal="center"/>
    </xf>
    <xf numFmtId="0" fontId="0" fillId="0" borderId="76" xfId="0" applyBorder="1" applyAlignment="1">
      <alignment horizontal="center"/>
    </xf>
    <xf numFmtId="0" fontId="0" fillId="0" borderId="81" xfId="0" applyBorder="1" applyAlignment="1">
      <alignment horizontal="center"/>
    </xf>
    <xf numFmtId="0" fontId="0" fillId="0" borderId="77" xfId="0" applyBorder="1" applyAlignment="1">
      <alignment horizontal="center"/>
    </xf>
    <xf numFmtId="2" fontId="0" fillId="0" borderId="0" xfId="0" applyNumberFormat="1" applyAlignment="1">
      <alignment horizontal="center"/>
    </xf>
    <xf numFmtId="2" fontId="0" fillId="0" borderId="9" xfId="0" applyNumberFormat="1" applyBorder="1" applyAlignment="1">
      <alignment horizontal="center"/>
    </xf>
    <xf numFmtId="0" fontId="50" fillId="0" borderId="0" xfId="0" applyFont="1" applyAlignment="1">
      <alignment horizontal="left"/>
    </xf>
    <xf numFmtId="2" fontId="16" fillId="0" borderId="123" xfId="0" applyNumberFormat="1" applyFont="1" applyBorder="1" applyAlignment="1">
      <alignment horizontal="center"/>
    </xf>
    <xf numFmtId="2" fontId="16" fillId="0" borderId="111" xfId="0" applyNumberFormat="1" applyFont="1" applyBorder="1" applyAlignment="1">
      <alignment horizontal="center"/>
    </xf>
    <xf numFmtId="0" fontId="21" fillId="0" borderId="111" xfId="0" applyFont="1" applyBorder="1" applyAlignment="1">
      <alignment horizontal="center"/>
    </xf>
    <xf numFmtId="4" fontId="16" fillId="0" borderId="0" xfId="0" applyNumberFormat="1" applyFont="1" applyAlignment="1">
      <alignment horizontal="center"/>
    </xf>
    <xf numFmtId="0" fontId="32" fillId="0" borderId="0" xfId="0" applyFont="1" applyAlignment="1">
      <alignment horizontal="center"/>
    </xf>
    <xf numFmtId="2" fontId="32" fillId="0" borderId="0" xfId="0" applyNumberFormat="1" applyFont="1" applyAlignment="1">
      <alignment horizontal="center"/>
    </xf>
    <xf numFmtId="2" fontId="0" fillId="0" borderId="0" xfId="0" applyNumberFormat="1" applyAlignment="1">
      <alignment horizontal="center" vertical="center" textRotation="90"/>
    </xf>
    <xf numFmtId="2" fontId="0" fillId="0" borderId="7" xfId="0" applyNumberFormat="1" applyBorder="1" applyAlignment="1">
      <alignment horizontal="center" vertical="center" textRotation="90"/>
    </xf>
    <xf numFmtId="0" fontId="18" fillId="0" borderId="0" xfId="0" applyFont="1" applyAlignment="1">
      <alignment horizontal="center"/>
    </xf>
    <xf numFmtId="0" fontId="0" fillId="0" borderId="82" xfId="0" applyBorder="1" applyAlignment="1">
      <alignment horizontal="center"/>
    </xf>
    <xf numFmtId="0" fontId="0" fillId="0" borderId="78" xfId="0" applyBorder="1" applyAlignment="1">
      <alignment horizontal="center"/>
    </xf>
    <xf numFmtId="167" fontId="11" fillId="14" borderId="47" xfId="0" applyNumberFormat="1" applyFont="1" applyFill="1" applyBorder="1" applyAlignment="1">
      <alignment horizontal="center"/>
    </xf>
    <xf numFmtId="168" fontId="11" fillId="14" borderId="48" xfId="0" applyNumberFormat="1" applyFont="1" applyFill="1" applyBorder="1" applyAlignment="1">
      <alignment horizontal="center"/>
    </xf>
    <xf numFmtId="168" fontId="11" fillId="14" borderId="13" xfId="0" applyNumberFormat="1" applyFont="1" applyFill="1" applyBorder="1" applyAlignment="1">
      <alignment horizontal="center"/>
    </xf>
    <xf numFmtId="168" fontId="11" fillId="14" borderId="50" xfId="0" applyNumberFormat="1" applyFont="1" applyFill="1" applyBorder="1" applyAlignment="1">
      <alignment horizontal="center"/>
    </xf>
    <xf numFmtId="167" fontId="11" fillId="14" borderId="11" xfId="0" applyNumberFormat="1" applyFont="1" applyFill="1" applyBorder="1" applyAlignment="1">
      <alignment horizontal="center"/>
    </xf>
    <xf numFmtId="167" fontId="11" fillId="14" borderId="27" xfId="0" applyNumberFormat="1" applyFont="1" applyFill="1" applyBorder="1" applyAlignment="1">
      <alignment horizontal="center"/>
    </xf>
    <xf numFmtId="167" fontId="11" fillId="14" borderId="0" xfId="0" applyNumberFormat="1" applyFont="1" applyFill="1" applyAlignment="1">
      <alignment horizontal="center"/>
    </xf>
    <xf numFmtId="193" fontId="11" fillId="14" borderId="48" xfId="0" applyNumberFormat="1" applyFont="1" applyFill="1" applyBorder="1" applyAlignment="1">
      <alignment horizontal="center" vertical="center"/>
    </xf>
    <xf numFmtId="193" fontId="11" fillId="14" borderId="13" xfId="0" applyNumberFormat="1" applyFont="1" applyFill="1" applyBorder="1" applyAlignment="1">
      <alignment horizontal="center" vertical="center"/>
    </xf>
    <xf numFmtId="193" fontId="11" fillId="14" borderId="50" xfId="0" applyNumberFormat="1" applyFont="1" applyFill="1" applyBorder="1" applyAlignment="1">
      <alignment horizontal="center" vertical="center"/>
    </xf>
    <xf numFmtId="164" fontId="11" fillId="14" borderId="48" xfId="0" applyNumberFormat="1" applyFont="1" applyFill="1" applyBorder="1" applyAlignment="1">
      <alignment horizontal="center" vertical="center"/>
    </xf>
    <xf numFmtId="164" fontId="11" fillId="14" borderId="13" xfId="0" applyNumberFormat="1" applyFont="1" applyFill="1" applyBorder="1" applyAlignment="1">
      <alignment horizontal="center" vertical="center"/>
    </xf>
    <xf numFmtId="164" fontId="11" fillId="14" borderId="50" xfId="0" applyNumberFormat="1" applyFont="1" applyFill="1" applyBorder="1" applyAlignment="1">
      <alignment horizontal="center" vertical="center"/>
    </xf>
    <xf numFmtId="0" fontId="0" fillId="0" borderId="79" xfId="0" applyBorder="1" applyAlignment="1">
      <alignment horizontal="center"/>
    </xf>
    <xf numFmtId="0" fontId="0" fillId="0" borderId="75" xfId="0" applyBorder="1" applyAlignment="1">
      <alignment horizontal="center"/>
    </xf>
    <xf numFmtId="175" fontId="11" fillId="14" borderId="11" xfId="0" applyNumberFormat="1" applyFont="1" applyFill="1" applyBorder="1" applyAlignment="1">
      <alignment horizontal="center"/>
    </xf>
    <xf numFmtId="166" fontId="11" fillId="14" borderId="11" xfId="0" applyNumberFormat="1" applyFont="1" applyFill="1" applyBorder="1" applyAlignment="1">
      <alignment horizontal="center"/>
    </xf>
    <xf numFmtId="0" fontId="11" fillId="14" borderId="11" xfId="0" applyFont="1" applyFill="1" applyBorder="1" applyAlignment="1">
      <alignment horizontal="center"/>
    </xf>
    <xf numFmtId="0" fontId="11" fillId="14" borderId="0" xfId="0" applyFont="1" applyFill="1" applyAlignment="1">
      <alignment horizontal="center" vertical="center"/>
    </xf>
    <xf numFmtId="0" fontId="11" fillId="14" borderId="14" xfId="0" applyFont="1" applyFill="1" applyBorder="1" applyAlignment="1">
      <alignment horizontal="center" vertical="center"/>
    </xf>
    <xf numFmtId="196" fontId="0" fillId="0" borderId="0" xfId="0" applyNumberFormat="1" applyAlignment="1">
      <alignment horizontal="center"/>
    </xf>
    <xf numFmtId="196" fontId="0" fillId="0" borderId="9" xfId="0" applyNumberFormat="1" applyBorder="1" applyAlignment="1">
      <alignment horizontal="center"/>
    </xf>
    <xf numFmtId="196" fontId="0" fillId="0" borderId="0" xfId="0" applyNumberFormat="1" applyAlignment="1">
      <alignment horizontal="center" vertical="center" textRotation="90"/>
    </xf>
    <xf numFmtId="196" fontId="0" fillId="0" borderId="7" xfId="0" applyNumberFormat="1" applyBorder="1" applyAlignment="1">
      <alignment horizontal="center" vertical="center" textRotation="90"/>
    </xf>
    <xf numFmtId="4" fontId="21" fillId="0" borderId="0" xfId="0" applyNumberFormat="1" applyFont="1" applyAlignment="1">
      <alignment horizontal="center"/>
    </xf>
    <xf numFmtId="3" fontId="16" fillId="0" borderId="0" xfId="0" applyNumberFormat="1" applyFont="1" applyAlignment="1">
      <alignment horizontal="center"/>
    </xf>
    <xf numFmtId="3" fontId="16" fillId="0" borderId="111" xfId="0" applyNumberFormat="1" applyFont="1" applyBorder="1" applyAlignment="1">
      <alignment horizontal="center"/>
    </xf>
    <xf numFmtId="0" fontId="21" fillId="0" borderId="124" xfId="0" applyFont="1" applyBorder="1" applyAlignment="1">
      <alignment horizontal="center"/>
    </xf>
    <xf numFmtId="0" fontId="16" fillId="0" borderId="111" xfId="0" applyFont="1" applyBorder="1" applyAlignment="1">
      <alignment horizontal="center"/>
    </xf>
    <xf numFmtId="169" fontId="32" fillId="0" borderId="0" xfId="0" applyNumberFormat="1" applyFont="1" applyAlignment="1">
      <alignment horizontal="center"/>
    </xf>
    <xf numFmtId="0" fontId="40" fillId="8" borderId="123" xfId="0" applyFont="1" applyFill="1" applyBorder="1" applyAlignment="1">
      <alignment horizontal="center"/>
    </xf>
    <xf numFmtId="0" fontId="40" fillId="8" borderId="0" xfId="0" applyFont="1" applyFill="1" applyAlignment="1">
      <alignment horizontal="center"/>
    </xf>
    <xf numFmtId="0" fontId="41" fillId="12" borderId="0" xfId="0" applyFont="1" applyFill="1" applyAlignment="1">
      <alignment horizontal="left"/>
    </xf>
    <xf numFmtId="171" fontId="35" fillId="0" borderId="0" xfId="0" applyNumberFormat="1" applyFont="1" applyAlignment="1">
      <alignment horizontal="left"/>
    </xf>
    <xf numFmtId="0" fontId="12" fillId="0" borderId="0" xfId="0" applyFont="1" applyAlignment="1">
      <alignment horizontal="center" vertical="center"/>
    </xf>
    <xf numFmtId="0" fontId="28" fillId="0" borderId="0" xfId="0" applyFont="1" applyAlignment="1">
      <alignment horizontal="center"/>
    </xf>
    <xf numFmtId="0" fontId="29" fillId="0" borderId="0" xfId="0" applyFont="1" applyAlignment="1">
      <alignment horizontal="center"/>
    </xf>
    <xf numFmtId="172" fontId="35" fillId="0" borderId="0" xfId="0" applyNumberFormat="1" applyFont="1" applyAlignment="1">
      <alignment horizontal="center"/>
    </xf>
    <xf numFmtId="170" fontId="9" fillId="0" borderId="0" xfId="0" applyNumberFormat="1" applyFont="1" applyAlignment="1">
      <alignment horizontal="center" vertical="center"/>
    </xf>
    <xf numFmtId="170" fontId="9" fillId="0" borderId="0" xfId="0" applyNumberFormat="1" applyFont="1" applyAlignment="1">
      <alignment horizontal="center" vertical="center" wrapText="1"/>
    </xf>
    <xf numFmtId="172" fontId="16" fillId="18" borderId="49" xfId="0" applyNumberFormat="1" applyFont="1" applyFill="1" applyBorder="1" applyAlignment="1">
      <alignment horizontal="center"/>
    </xf>
    <xf numFmtId="172" fontId="16" fillId="18" borderId="26" xfId="0" applyNumberFormat="1" applyFont="1" applyFill="1" applyBorder="1" applyAlignment="1">
      <alignment horizontal="center"/>
    </xf>
    <xf numFmtId="172" fontId="16" fillId="18" borderId="99" xfId="0" applyNumberFormat="1" applyFont="1" applyFill="1" applyBorder="1" applyAlignment="1">
      <alignment horizontal="center"/>
    </xf>
    <xf numFmtId="172" fontId="16" fillId="18" borderId="39" xfId="0" applyNumberFormat="1" applyFont="1" applyFill="1" applyBorder="1" applyAlignment="1">
      <alignment horizontal="center"/>
    </xf>
    <xf numFmtId="172" fontId="16" fillId="18" borderId="15" xfId="0" applyNumberFormat="1" applyFont="1" applyFill="1" applyBorder="1" applyAlignment="1">
      <alignment horizontal="center"/>
    </xf>
    <xf numFmtId="172" fontId="16" fillId="18" borderId="103" xfId="0" applyNumberFormat="1" applyFont="1" applyFill="1" applyBorder="1" applyAlignment="1">
      <alignment horizontal="center"/>
    </xf>
    <xf numFmtId="0" fontId="17" fillId="14" borderId="108" xfId="0" applyFont="1" applyFill="1" applyBorder="1" applyAlignment="1">
      <alignment horizontal="center" vertical="center"/>
    </xf>
    <xf numFmtId="0" fontId="17" fillId="14" borderId="109" xfId="0" applyFont="1" applyFill="1" applyBorder="1" applyAlignment="1">
      <alignment horizontal="center" vertical="center"/>
    </xf>
    <xf numFmtId="0" fontId="17" fillId="14" borderId="110" xfId="0" applyFont="1" applyFill="1" applyBorder="1" applyAlignment="1">
      <alignment horizontal="center" vertical="center"/>
    </xf>
    <xf numFmtId="0" fontId="17" fillId="14" borderId="107" xfId="0" applyFont="1" applyFill="1" applyBorder="1" applyAlignment="1">
      <alignment horizontal="center" vertical="center"/>
    </xf>
    <xf numFmtId="0" fontId="17" fillId="14" borderId="15" xfId="0" applyFont="1" applyFill="1" applyBorder="1" applyAlignment="1">
      <alignment horizontal="center" vertical="center"/>
    </xf>
    <xf numFmtId="0" fontId="17" fillId="14" borderId="103" xfId="0" applyFont="1" applyFill="1" applyBorder="1" applyAlignment="1">
      <alignment horizontal="center" vertical="center"/>
    </xf>
    <xf numFmtId="172" fontId="35" fillId="0" borderId="125" xfId="0" applyNumberFormat="1" applyFont="1" applyBorder="1" applyAlignment="1">
      <alignment horizontal="center"/>
    </xf>
    <xf numFmtId="0" fontId="21" fillId="0" borderId="116" xfId="0" applyFont="1" applyBorder="1" applyAlignment="1">
      <alignment horizontal="center"/>
    </xf>
    <xf numFmtId="0" fontId="21" fillId="0" borderId="118" xfId="0" applyFont="1" applyBorder="1" applyAlignment="1">
      <alignment horizontal="center"/>
    </xf>
    <xf numFmtId="0" fontId="16" fillId="0" borderId="116" xfId="0" applyFont="1" applyBorder="1" applyAlignment="1">
      <alignment horizontal="center"/>
    </xf>
    <xf numFmtId="0" fontId="16" fillId="0" borderId="118" xfId="0" applyFont="1" applyBorder="1" applyAlignment="1">
      <alignment horizontal="center"/>
    </xf>
    <xf numFmtId="0" fontId="16" fillId="18" borderId="11" xfId="0" applyFont="1" applyFill="1" applyBorder="1" applyAlignment="1">
      <alignment horizontal="left"/>
    </xf>
    <xf numFmtId="0" fontId="17" fillId="9" borderId="11" xfId="0" applyFont="1" applyFill="1" applyBorder="1" applyAlignment="1">
      <alignment horizontal="center"/>
    </xf>
    <xf numFmtId="172" fontId="0" fillId="18" borderId="11" xfId="0" applyNumberFormat="1" applyFill="1" applyBorder="1" applyAlignment="1">
      <alignment horizontal="center"/>
    </xf>
    <xf numFmtId="0" fontId="0" fillId="18" borderId="11" xfId="0" applyFill="1" applyBorder="1" applyAlignment="1">
      <alignment horizontal="center"/>
    </xf>
    <xf numFmtId="172" fontId="17" fillId="9" borderId="11" xfId="0" applyNumberFormat="1" applyFont="1" applyFill="1" applyBorder="1" applyAlignment="1">
      <alignment horizontal="right"/>
    </xf>
    <xf numFmtId="0" fontId="17" fillId="9" borderId="11" xfId="0" applyFont="1" applyFill="1" applyBorder="1" applyAlignment="1">
      <alignment horizontal="right"/>
    </xf>
    <xf numFmtId="0" fontId="9" fillId="15" borderId="23" xfId="0" applyFont="1" applyFill="1" applyBorder="1" applyAlignment="1">
      <alignment horizontal="center"/>
    </xf>
    <xf numFmtId="0" fontId="9" fillId="15" borderId="24" xfId="0" applyFont="1" applyFill="1" applyBorder="1" applyAlignment="1">
      <alignment horizontal="center"/>
    </xf>
    <xf numFmtId="0" fontId="9" fillId="15" borderId="21" xfId="0" applyFont="1" applyFill="1" applyBorder="1" applyAlignment="1">
      <alignment horizontal="center"/>
    </xf>
    <xf numFmtId="0" fontId="9" fillId="15" borderId="20" xfId="0" applyFont="1" applyFill="1" applyBorder="1" applyAlignment="1">
      <alignment horizontal="center"/>
    </xf>
    <xf numFmtId="0" fontId="9" fillId="15" borderId="19" xfId="0" applyFont="1" applyFill="1" applyBorder="1" applyAlignment="1">
      <alignment horizontal="center"/>
    </xf>
    <xf numFmtId="0" fontId="9" fillId="15" borderId="22" xfId="0" applyFont="1" applyFill="1" applyBorder="1" applyAlignment="1">
      <alignment horizontal="center"/>
    </xf>
    <xf numFmtId="0" fontId="9" fillId="6" borderId="23" xfId="0" applyFont="1" applyFill="1" applyBorder="1" applyAlignment="1">
      <alignment horizontal="center"/>
    </xf>
    <xf numFmtId="0" fontId="9" fillId="6" borderId="24" xfId="0" applyFont="1" applyFill="1" applyBorder="1" applyAlignment="1">
      <alignment horizontal="center"/>
    </xf>
    <xf numFmtId="0" fontId="9" fillId="6" borderId="21" xfId="0" applyFont="1" applyFill="1" applyBorder="1" applyAlignment="1">
      <alignment horizontal="center"/>
    </xf>
    <xf numFmtId="0" fontId="9" fillId="6" borderId="20" xfId="0" applyFont="1" applyFill="1" applyBorder="1" applyAlignment="1">
      <alignment horizontal="center"/>
    </xf>
    <xf numFmtId="0" fontId="9" fillId="6" borderId="19" xfId="0" applyFont="1" applyFill="1" applyBorder="1" applyAlignment="1">
      <alignment horizontal="center"/>
    </xf>
    <xf numFmtId="0" fontId="9" fillId="6" borderId="22" xfId="0" applyFont="1" applyFill="1" applyBorder="1" applyAlignment="1">
      <alignment horizontal="center"/>
    </xf>
    <xf numFmtId="0" fontId="9" fillId="16" borderId="23" xfId="0" applyFont="1" applyFill="1" applyBorder="1" applyAlignment="1">
      <alignment horizontal="center"/>
    </xf>
    <xf numFmtId="0" fontId="9" fillId="16" borderId="24" xfId="0" applyFont="1" applyFill="1" applyBorder="1" applyAlignment="1">
      <alignment horizontal="center"/>
    </xf>
    <xf numFmtId="0" fontId="9" fillId="16" borderId="21" xfId="0" applyFont="1" applyFill="1" applyBorder="1" applyAlignment="1">
      <alignment horizontal="center"/>
    </xf>
    <xf numFmtId="0" fontId="9" fillId="16" borderId="20" xfId="0" applyFont="1" applyFill="1" applyBorder="1" applyAlignment="1">
      <alignment horizontal="center"/>
    </xf>
    <xf numFmtId="0" fontId="9" fillId="16" borderId="19" xfId="0" applyFont="1" applyFill="1" applyBorder="1" applyAlignment="1">
      <alignment horizontal="center"/>
    </xf>
    <xf numFmtId="0" fontId="9" fillId="16" borderId="22" xfId="0" applyFont="1" applyFill="1" applyBorder="1" applyAlignment="1">
      <alignment horizontal="center"/>
    </xf>
    <xf numFmtId="0" fontId="9" fillId="0" borderId="0" xfId="0" applyFont="1" applyAlignment="1">
      <alignment horizontal="center"/>
    </xf>
    <xf numFmtId="0" fontId="9" fillId="0" borderId="19" xfId="0" applyFont="1" applyBorder="1" applyAlignment="1">
      <alignment horizontal="center"/>
    </xf>
    <xf numFmtId="0" fontId="2" fillId="6" borderId="11" xfId="0" applyFont="1" applyFill="1" applyBorder="1" applyAlignment="1">
      <alignment horizontal="center" vertical="center"/>
    </xf>
    <xf numFmtId="0" fontId="20" fillId="0" borderId="0" xfId="0" applyFont="1" applyAlignment="1">
      <alignment horizontal="center"/>
    </xf>
    <xf numFmtId="0" fontId="0" fillId="16" borderId="25" xfId="0" applyFill="1" applyBorder="1" applyAlignment="1">
      <alignment horizontal="center"/>
    </xf>
    <xf numFmtId="0" fontId="0" fillId="16" borderId="0" xfId="0" applyFill="1" applyAlignment="1">
      <alignment horizontal="center"/>
    </xf>
    <xf numFmtId="0" fontId="0" fillId="15" borderId="25" xfId="0" applyFill="1" applyBorder="1" applyAlignment="1">
      <alignment horizontal="center"/>
    </xf>
    <xf numFmtId="0" fontId="0" fillId="15" borderId="0" xfId="0" applyFill="1" applyAlignment="1">
      <alignment horizontal="center"/>
    </xf>
    <xf numFmtId="0" fontId="0" fillId="0" borderId="25" xfId="0" applyBorder="1" applyAlignment="1">
      <alignment horizontal="center"/>
    </xf>
    <xf numFmtId="0" fontId="0" fillId="6" borderId="25" xfId="0" applyFill="1" applyBorder="1" applyAlignment="1">
      <alignment horizontal="center"/>
    </xf>
    <xf numFmtId="0" fontId="0" fillId="6" borderId="0" xfId="0" applyFill="1" applyAlignment="1">
      <alignment horizontal="center"/>
    </xf>
    <xf numFmtId="0" fontId="16" fillId="18" borderId="104" xfId="0" applyFont="1" applyFill="1" applyBorder="1" applyAlignment="1">
      <alignment horizontal="center"/>
    </xf>
    <xf numFmtId="0" fontId="16" fillId="18" borderId="26" xfId="0" applyFont="1" applyFill="1" applyBorder="1" applyAlignment="1">
      <alignment horizontal="center"/>
    </xf>
    <xf numFmtId="0" fontId="16" fillId="18" borderId="28" xfId="0" applyFont="1" applyFill="1" applyBorder="1" applyAlignment="1">
      <alignment horizontal="center"/>
    </xf>
    <xf numFmtId="0" fontId="16" fillId="18" borderId="107" xfId="0" applyFont="1" applyFill="1" applyBorder="1" applyAlignment="1">
      <alignment horizontal="center"/>
    </xf>
    <xf numFmtId="0" fontId="16" fillId="18" borderId="15" xfId="0" applyFont="1" applyFill="1" applyBorder="1" applyAlignment="1">
      <alignment horizontal="center"/>
    </xf>
    <xf numFmtId="0" fontId="16" fillId="18" borderId="29" xfId="0" applyFont="1" applyFill="1" applyBorder="1" applyAlignment="1">
      <alignment horizontal="center"/>
    </xf>
    <xf numFmtId="0" fontId="12" fillId="10" borderId="104" xfId="0" applyFont="1" applyFill="1" applyBorder="1" applyAlignment="1">
      <alignment horizontal="center"/>
    </xf>
    <xf numFmtId="0" fontId="12" fillId="10" borderId="26" xfId="0" applyFont="1" applyFill="1" applyBorder="1" applyAlignment="1">
      <alignment horizontal="center"/>
    </xf>
    <xf numFmtId="0" fontId="12" fillId="10" borderId="28" xfId="0" applyFont="1" applyFill="1" applyBorder="1" applyAlignment="1">
      <alignment horizontal="center"/>
    </xf>
    <xf numFmtId="0" fontId="12" fillId="10" borderId="105" xfId="0" applyFont="1" applyFill="1" applyBorder="1" applyAlignment="1">
      <alignment horizontal="center"/>
    </xf>
    <xf numFmtId="0" fontId="12" fillId="10" borderId="101" xfId="0" applyFont="1" applyFill="1" applyBorder="1" applyAlignment="1">
      <alignment horizontal="center"/>
    </xf>
    <xf numFmtId="0" fontId="12" fillId="10" borderId="106" xfId="0" applyFont="1" applyFill="1" applyBorder="1" applyAlignment="1">
      <alignment horizontal="center"/>
    </xf>
    <xf numFmtId="0" fontId="5" fillId="0" borderId="0" xfId="0" applyFont="1" applyAlignment="1">
      <alignment horizontal="left"/>
    </xf>
    <xf numFmtId="172" fontId="12" fillId="10" borderId="11" xfId="0" applyNumberFormat="1" applyFont="1" applyFill="1" applyBorder="1" applyAlignment="1">
      <alignment horizontal="center"/>
    </xf>
    <xf numFmtId="172" fontId="12" fillId="10" borderId="26" xfId="0" applyNumberFormat="1" applyFont="1" applyFill="1" applyBorder="1" applyAlignment="1">
      <alignment horizontal="center"/>
    </xf>
    <xf numFmtId="172" fontId="12" fillId="10" borderId="99" xfId="0" applyNumberFormat="1" applyFont="1" applyFill="1" applyBorder="1" applyAlignment="1">
      <alignment horizontal="center"/>
    </xf>
    <xf numFmtId="172" fontId="12" fillId="10" borderId="100" xfId="0" applyNumberFormat="1" applyFont="1" applyFill="1" applyBorder="1" applyAlignment="1">
      <alignment horizontal="center"/>
    </xf>
    <xf numFmtId="172" fontId="12" fillId="10" borderId="101" xfId="0" applyNumberFormat="1" applyFont="1" applyFill="1" applyBorder="1" applyAlignment="1">
      <alignment horizontal="center"/>
    </xf>
    <xf numFmtId="172" fontId="12" fillId="10" borderId="102" xfId="0" applyNumberFormat="1" applyFont="1" applyFill="1" applyBorder="1" applyAlignment="1">
      <alignment horizontal="center"/>
    </xf>
    <xf numFmtId="174" fontId="35" fillId="0" borderId="0" xfId="0" applyNumberFormat="1" applyFont="1" applyAlignment="1">
      <alignment horizontal="center"/>
    </xf>
    <xf numFmtId="0" fontId="21" fillId="0" borderId="119" xfId="0" applyFont="1" applyBorder="1" applyAlignment="1">
      <alignment horizontal="center"/>
    </xf>
    <xf numFmtId="0" fontId="16" fillId="0" borderId="117" xfId="0" applyFont="1" applyBorder="1" applyAlignment="1">
      <alignment horizontal="center"/>
    </xf>
    <xf numFmtId="0" fontId="16" fillId="0" borderId="120" xfId="0" applyFont="1" applyBorder="1" applyAlignment="1">
      <alignment horizontal="center"/>
    </xf>
    <xf numFmtId="172" fontId="30" fillId="0" borderId="0" xfId="0" applyNumberFormat="1" applyFont="1" applyAlignment="1">
      <alignment horizontal="center"/>
    </xf>
    <xf numFmtId="172" fontId="30" fillId="0" borderId="16" xfId="0" applyNumberFormat="1" applyFont="1" applyBorder="1" applyAlignment="1">
      <alignment horizontal="center"/>
    </xf>
    <xf numFmtId="169" fontId="30" fillId="0" borderId="0" xfId="0" applyNumberFormat="1" applyFont="1" applyAlignment="1">
      <alignment horizontal="center"/>
    </xf>
    <xf numFmtId="0" fontId="42" fillId="6" borderId="161" xfId="0" applyFont="1" applyFill="1" applyBorder="1" applyAlignment="1">
      <alignment horizontal="center" vertical="center"/>
    </xf>
    <xf numFmtId="0" fontId="0" fillId="0" borderId="7" xfId="0" applyBorder="1" applyAlignment="1">
      <alignment horizontal="center"/>
    </xf>
    <xf numFmtId="2" fontId="0" fillId="0" borderId="7" xfId="0" applyNumberFormat="1" applyBorder="1" applyAlignment="1">
      <alignment horizontal="center"/>
    </xf>
    <xf numFmtId="0" fontId="0" fillId="0" borderId="145" xfId="0" applyBorder="1" applyAlignment="1">
      <alignment horizontal="center"/>
    </xf>
    <xf numFmtId="0" fontId="0" fillId="0" borderId="44" xfId="0" applyBorder="1" applyAlignment="1">
      <alignment horizontal="center"/>
    </xf>
    <xf numFmtId="173" fontId="2" fillId="0" borderId="0" xfId="0" applyNumberFormat="1" applyFont="1" applyAlignment="1">
      <alignment horizontal="center" vertical="center" textRotation="90"/>
    </xf>
    <xf numFmtId="173" fontId="2" fillId="0" borderId="7" xfId="0" applyNumberFormat="1" applyFont="1" applyBorder="1" applyAlignment="1">
      <alignment horizontal="center" vertical="center" textRotation="90"/>
    </xf>
    <xf numFmtId="0" fontId="0" fillId="0" borderId="187" xfId="0" applyBorder="1" applyAlignment="1">
      <alignment horizontal="center"/>
    </xf>
    <xf numFmtId="0" fontId="24" fillId="0" borderId="0" xfId="0" applyFont="1" applyAlignment="1">
      <alignment horizontal="center"/>
    </xf>
    <xf numFmtId="0" fontId="2" fillId="0" borderId="7" xfId="0" applyFont="1" applyBorder="1" applyAlignment="1">
      <alignment horizontal="center"/>
    </xf>
    <xf numFmtId="171" fontId="16" fillId="0" borderId="0" xfId="0" applyNumberFormat="1" applyFont="1" applyAlignment="1">
      <alignment horizontal="center"/>
    </xf>
    <xf numFmtId="173" fontId="16" fillId="0" borderId="0" xfId="0" applyNumberFormat="1" applyFont="1" applyAlignment="1">
      <alignment horizontal="center"/>
    </xf>
    <xf numFmtId="0" fontId="0" fillId="0" borderId="182" xfId="0" applyBorder="1" applyAlignment="1">
      <alignment horizontal="center"/>
    </xf>
    <xf numFmtId="0" fontId="2" fillId="0" borderId="9" xfId="0" applyFont="1" applyBorder="1" applyAlignment="1">
      <alignment horizontal="center"/>
    </xf>
    <xf numFmtId="0" fontId="14" fillId="0" borderId="0" xfId="0" applyFont="1" applyAlignment="1">
      <alignment horizontal="center"/>
    </xf>
    <xf numFmtId="0" fontId="54" fillId="0" borderId="0" xfId="0" applyFont="1" applyAlignment="1">
      <alignment horizontal="left"/>
    </xf>
    <xf numFmtId="0" fontId="46" fillId="0" borderId="0" xfId="0" applyFont="1" applyAlignment="1">
      <alignment horizontal="center"/>
    </xf>
    <xf numFmtId="0" fontId="19" fillId="0" borderId="0" xfId="0" applyFont="1" applyAlignment="1">
      <alignment horizontal="center"/>
    </xf>
    <xf numFmtId="0" fontId="47" fillId="0" borderId="0" xfId="0" applyFont="1" applyAlignment="1">
      <alignment horizontal="center"/>
    </xf>
    <xf numFmtId="0" fontId="48" fillId="0" borderId="0" xfId="0" applyFont="1" applyAlignment="1">
      <alignment horizontal="center"/>
    </xf>
    <xf numFmtId="0" fontId="17" fillId="11" borderId="189" xfId="0" applyFont="1" applyFill="1" applyBorder="1" applyAlignment="1">
      <alignment horizontal="center"/>
    </xf>
    <xf numFmtId="0" fontId="0" fillId="18" borderId="189" xfId="0" applyFill="1" applyBorder="1" applyAlignment="1">
      <alignment horizontal="left"/>
    </xf>
    <xf numFmtId="172" fontId="0" fillId="18" borderId="189" xfId="0" applyNumberFormat="1" applyFill="1" applyBorder="1" applyAlignment="1">
      <alignment horizontal="center"/>
    </xf>
    <xf numFmtId="0" fontId="0" fillId="18" borderId="189" xfId="0" applyFill="1" applyBorder="1" applyAlignment="1">
      <alignment horizontal="center"/>
    </xf>
    <xf numFmtId="172" fontId="17" fillId="11" borderId="189" xfId="0" applyNumberFormat="1" applyFont="1" applyFill="1" applyBorder="1" applyAlignment="1">
      <alignment horizontal="center"/>
    </xf>
    <xf numFmtId="0" fontId="35" fillId="6" borderId="189" xfId="0" applyFont="1" applyFill="1" applyBorder="1" applyAlignment="1">
      <alignment horizontal="center"/>
    </xf>
    <xf numFmtId="0" fontId="30" fillId="6" borderId="189" xfId="0" applyFont="1" applyFill="1" applyBorder="1" applyAlignment="1">
      <alignment horizontal="center"/>
    </xf>
    <xf numFmtId="0" fontId="35" fillId="6" borderId="189" xfId="0" applyFont="1" applyFill="1" applyBorder="1" applyAlignment="1">
      <alignment horizontal="center" vertical="center"/>
    </xf>
    <xf numFmtId="172" fontId="0" fillId="0" borderId="0" xfId="0" applyNumberFormat="1" applyAlignment="1">
      <alignment horizontal="center" vertical="center" textRotation="90"/>
    </xf>
    <xf numFmtId="171" fontId="0" fillId="0" borderId="0" xfId="0" applyNumberFormat="1" applyAlignment="1">
      <alignment horizontal="center"/>
    </xf>
    <xf numFmtId="171" fontId="0" fillId="0" borderId="4" xfId="0" applyNumberFormat="1" applyBorder="1" applyAlignment="1">
      <alignment horizontal="center"/>
    </xf>
    <xf numFmtId="0" fontId="0" fillId="0" borderId="4" xfId="0" applyBorder="1" applyAlignment="1">
      <alignment horizontal="center"/>
    </xf>
    <xf numFmtId="172" fontId="0" fillId="0" borderId="176" xfId="0" applyNumberFormat="1" applyBorder="1" applyAlignment="1">
      <alignment horizontal="center"/>
    </xf>
    <xf numFmtId="0" fontId="0" fillId="0" borderId="176" xfId="0" applyBorder="1" applyAlignment="1">
      <alignment horizontal="center"/>
    </xf>
    <xf numFmtId="171" fontId="0" fillId="0" borderId="176" xfId="0" applyNumberFormat="1" applyBorder="1" applyAlignment="1">
      <alignment horizontal="center"/>
    </xf>
    <xf numFmtId="0" fontId="0" fillId="0" borderId="152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153" xfId="0" applyBorder="1" applyAlignment="1">
      <alignment horizontal="center"/>
    </xf>
    <xf numFmtId="171" fontId="0" fillId="0" borderId="0" xfId="0" applyNumberFormat="1" applyAlignment="1">
      <alignment horizontal="left"/>
    </xf>
    <xf numFmtId="171" fontId="0" fillId="0" borderId="3" xfId="0" applyNumberFormat="1" applyBorder="1" applyAlignment="1">
      <alignment horizontal="left"/>
    </xf>
    <xf numFmtId="0" fontId="10" fillId="0" borderId="4" xfId="0" applyFont="1" applyBorder="1" applyAlignment="1">
      <alignment horizontal="center"/>
    </xf>
    <xf numFmtId="172" fontId="0" fillId="0" borderId="172" xfId="0" applyNumberFormat="1" applyBorder="1" applyAlignment="1">
      <alignment horizontal="center"/>
    </xf>
    <xf numFmtId="0" fontId="0" fillId="0" borderId="172" xfId="0" applyBorder="1" applyAlignment="1">
      <alignment horizontal="center"/>
    </xf>
    <xf numFmtId="172" fontId="0" fillId="0" borderId="151" xfId="0" applyNumberFormat="1" applyBorder="1" applyAlignment="1">
      <alignment horizontal="center"/>
    </xf>
    <xf numFmtId="173" fontId="3" fillId="0" borderId="0" xfId="0" applyNumberFormat="1" applyFont="1" applyAlignment="1">
      <alignment horizontal="center"/>
    </xf>
    <xf numFmtId="9" fontId="3" fillId="0" borderId="0" xfId="0" applyNumberFormat="1" applyFont="1" applyAlignment="1">
      <alignment horizontal="center"/>
    </xf>
    <xf numFmtId="172" fontId="0" fillId="0" borderId="3" xfId="0" applyNumberFormat="1" applyBorder="1" applyAlignment="1">
      <alignment horizontal="center"/>
    </xf>
    <xf numFmtId="172" fontId="0" fillId="0" borderId="153" xfId="0" applyNumberFormat="1" applyBorder="1" applyAlignment="1">
      <alignment horizontal="center"/>
    </xf>
    <xf numFmtId="0" fontId="23" fillId="0" borderId="3" xfId="0" applyFont="1" applyBorder="1" applyAlignment="1">
      <alignment horizontal="center"/>
    </xf>
    <xf numFmtId="167" fontId="35" fillId="0" borderId="0" xfId="0" applyNumberFormat="1" applyFont="1" applyAlignment="1">
      <alignment horizontal="center"/>
    </xf>
    <xf numFmtId="0" fontId="10" fillId="7" borderId="197" xfId="1" applyFont="1" applyBorder="1" applyAlignment="1">
      <alignment horizontal="center"/>
    </xf>
    <xf numFmtId="0" fontId="10" fillId="7" borderId="198" xfId="1" applyFont="1" applyBorder="1" applyAlignment="1">
      <alignment horizontal="center"/>
    </xf>
    <xf numFmtId="0" fontId="10" fillId="7" borderId="199" xfId="1" applyFont="1" applyBorder="1" applyAlignment="1">
      <alignment horizontal="center"/>
    </xf>
    <xf numFmtId="0" fontId="10" fillId="7" borderId="200" xfId="1" applyFont="1" applyBorder="1" applyAlignment="1">
      <alignment horizontal="center"/>
    </xf>
    <xf numFmtId="0" fontId="10" fillId="7" borderId="201" xfId="1" applyFont="1" applyBorder="1" applyAlignment="1">
      <alignment horizontal="center"/>
    </xf>
    <xf numFmtId="0" fontId="10" fillId="7" borderId="202" xfId="1" applyFont="1" applyBorder="1" applyAlignment="1">
      <alignment horizontal="center"/>
    </xf>
    <xf numFmtId="0" fontId="19" fillId="0" borderId="203" xfId="0" applyFont="1" applyBorder="1" applyAlignment="1">
      <alignment horizontal="center"/>
    </xf>
    <xf numFmtId="0" fontId="4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3" fillId="0" borderId="203" xfId="0" applyFont="1" applyBorder="1" applyAlignment="1">
      <alignment horizontal="center"/>
    </xf>
    <xf numFmtId="170" fontId="3" fillId="0" borderId="0" xfId="0" applyNumberFormat="1" applyFont="1" applyAlignment="1">
      <alignment horizontal="center"/>
    </xf>
    <xf numFmtId="170" fontId="3" fillId="0" borderId="203" xfId="0" applyNumberFormat="1" applyFont="1" applyBorder="1" applyAlignment="1">
      <alignment horizontal="center"/>
    </xf>
    <xf numFmtId="171" fontId="0" fillId="0" borderId="3" xfId="0" applyNumberFormat="1" applyBorder="1" applyAlignment="1">
      <alignment horizontal="center"/>
    </xf>
    <xf numFmtId="171" fontId="0" fillId="0" borderId="153" xfId="0" applyNumberFormat="1" applyBorder="1" applyAlignment="1">
      <alignment horizontal="center"/>
    </xf>
    <xf numFmtId="0" fontId="10" fillId="0" borderId="0" xfId="0" applyFont="1" applyAlignment="1">
      <alignment horizontal="left"/>
    </xf>
    <xf numFmtId="0" fontId="10" fillId="0" borderId="3" xfId="0" applyFont="1" applyBorder="1" applyAlignment="1">
      <alignment horizontal="left"/>
    </xf>
    <xf numFmtId="2" fontId="41" fillId="0" borderId="172" xfId="0" applyNumberFormat="1" applyFont="1" applyBorder="1" applyAlignment="1">
      <alignment horizontal="center"/>
    </xf>
    <xf numFmtId="2" fontId="41" fillId="0" borderId="0" xfId="0" applyNumberFormat="1" applyFont="1" applyAlignment="1">
      <alignment horizontal="center"/>
    </xf>
    <xf numFmtId="0" fontId="44" fillId="0" borderId="0" xfId="0" applyFont="1" applyAlignment="1">
      <alignment horizontal="left" vertical="center"/>
    </xf>
    <xf numFmtId="0" fontId="26" fillId="0" borderId="0" xfId="0" applyFont="1" applyAlignment="1">
      <alignment horizontal="center"/>
    </xf>
    <xf numFmtId="0" fontId="51" fillId="0" borderId="0" xfId="0" applyFont="1" applyAlignment="1">
      <alignment horizontal="center" vertical="center"/>
    </xf>
    <xf numFmtId="0" fontId="44" fillId="0" borderId="0" xfId="0" applyFont="1" applyAlignment="1">
      <alignment horizontal="center" vertical="center"/>
    </xf>
    <xf numFmtId="165" fontId="11" fillId="14" borderId="26" xfId="0" applyNumberFormat="1" applyFont="1" applyFill="1" applyBorder="1" applyAlignment="1">
      <alignment horizontal="center" vertical="center"/>
    </xf>
    <xf numFmtId="173" fontId="2" fillId="0" borderId="7" xfId="0" applyNumberFormat="1" applyFont="1" applyBorder="1" applyAlignment="1">
      <alignment horizontal="center"/>
    </xf>
    <xf numFmtId="0" fontId="179" fillId="35" borderId="1" xfId="0" applyFont="1" applyFill="1" applyBorder="1" applyAlignment="1">
      <alignment horizontal="center" vertical="center"/>
    </xf>
    <xf numFmtId="0" fontId="179" fillId="35" borderId="12" xfId="0" applyFont="1" applyFill="1" applyBorder="1" applyAlignment="1">
      <alignment horizontal="center" vertical="center"/>
    </xf>
    <xf numFmtId="0" fontId="179" fillId="35" borderId="2" xfId="0" applyFont="1" applyFill="1" applyBorder="1" applyAlignment="1">
      <alignment horizontal="center" vertical="center"/>
    </xf>
    <xf numFmtId="0" fontId="179" fillId="35" borderId="154" xfId="0" applyFont="1" applyFill="1" applyBorder="1" applyAlignment="1">
      <alignment horizontal="center" vertical="center"/>
    </xf>
    <xf numFmtId="0" fontId="179" fillId="35" borderId="156" xfId="0" applyFont="1" applyFill="1" applyBorder="1" applyAlignment="1">
      <alignment horizontal="center" vertical="center"/>
    </xf>
    <xf numFmtId="0" fontId="179" fillId="35" borderId="155" xfId="0" applyFont="1" applyFill="1" applyBorder="1" applyAlignment="1">
      <alignment horizontal="center" vertical="center"/>
    </xf>
  </cellXfs>
  <cellStyles count="2">
    <cellStyle name="Cálculo" xfId="1" builtinId="22"/>
    <cellStyle name="Normal" xfId="0" builtinId="0"/>
  </cellStyles>
  <dxfs count="0"/>
  <tableStyles count="0" defaultTableStyle="TableStyleMedium2" defaultPivotStyle="PivotStyleLight16"/>
  <colors>
    <mruColors>
      <color rgb="FF00FFFF"/>
      <color rgb="FFFF0066"/>
      <color rgb="FFFE24FE"/>
      <color rgb="FFFFFFCC"/>
      <color rgb="FFCC9900"/>
      <color rgb="FF99FF66"/>
      <color rgb="FFFF3399"/>
      <color rgb="FFD945D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7" Type="http://schemas.openxmlformats.org/officeDocument/2006/relationships/image" Target="../media/image14.png"/><Relationship Id="rId2" Type="http://schemas.openxmlformats.org/officeDocument/2006/relationships/image" Target="../media/image9.png"/><Relationship Id="rId1" Type="http://schemas.openxmlformats.org/officeDocument/2006/relationships/image" Target="../media/image8.png"/><Relationship Id="rId6" Type="http://schemas.openxmlformats.org/officeDocument/2006/relationships/image" Target="../media/image13.png"/><Relationship Id="rId5" Type="http://schemas.openxmlformats.org/officeDocument/2006/relationships/image" Target="../media/image12.png"/><Relationship Id="rId4" Type="http://schemas.openxmlformats.org/officeDocument/2006/relationships/image" Target="../media/image1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35</xdr:col>
      <xdr:colOff>228600</xdr:colOff>
      <xdr:row>8</xdr:row>
      <xdr:rowOff>0</xdr:rowOff>
    </xdr:from>
    <xdr:to>
      <xdr:col>39</xdr:col>
      <xdr:colOff>228600</xdr:colOff>
      <xdr:row>8</xdr:row>
      <xdr:rowOff>0</xdr:rowOff>
    </xdr:to>
    <xdr:cxnSp macro="">
      <xdr:nvCxnSpPr>
        <xdr:cNvPr id="2" name="Conector recto 1">
          <a:extLst>
            <a:ext uri="{FF2B5EF4-FFF2-40B4-BE49-F238E27FC236}">
              <a16:creationId xmlns:a16="http://schemas.microsoft.com/office/drawing/2014/main" id="{89D9FF33-A73B-4D17-9637-4876E4A65990}"/>
            </a:ext>
          </a:extLst>
        </xdr:cNvPr>
        <xdr:cNvCxnSpPr/>
      </xdr:nvCxnSpPr>
      <xdr:spPr>
        <a:xfrm>
          <a:off x="9124950" y="1685925"/>
          <a:ext cx="1104900" cy="0"/>
        </a:xfrm>
        <a:prstGeom prst="line">
          <a:avLst/>
        </a:prstGeom>
        <a:ln w="19050">
          <a:solidFill>
            <a:srgbClr val="E226D5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41</xdr:col>
      <xdr:colOff>0</xdr:colOff>
      <xdr:row>8</xdr:row>
      <xdr:rowOff>0</xdr:rowOff>
    </xdr:from>
    <xdr:to>
      <xdr:col>41</xdr:col>
      <xdr:colOff>238125</xdr:colOff>
      <xdr:row>8</xdr:row>
      <xdr:rowOff>1</xdr:rowOff>
    </xdr:to>
    <xdr:cxnSp macro="">
      <xdr:nvCxnSpPr>
        <xdr:cNvPr id="3" name="Conector recto 2">
          <a:extLst>
            <a:ext uri="{FF2B5EF4-FFF2-40B4-BE49-F238E27FC236}">
              <a16:creationId xmlns:a16="http://schemas.microsoft.com/office/drawing/2014/main" id="{0F0583B8-EF2C-41D0-A817-F12A8942AC6B}"/>
            </a:ext>
          </a:extLst>
        </xdr:cNvPr>
        <xdr:cNvCxnSpPr/>
      </xdr:nvCxnSpPr>
      <xdr:spPr>
        <a:xfrm flipV="1">
          <a:off x="10544175" y="1685925"/>
          <a:ext cx="238125" cy="1"/>
        </a:xfrm>
        <a:prstGeom prst="line">
          <a:avLst/>
        </a:prstGeom>
        <a:ln w="19050">
          <a:solidFill>
            <a:srgbClr val="E226D5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42</xdr:col>
      <xdr:colOff>0</xdr:colOff>
      <xdr:row>8</xdr:row>
      <xdr:rowOff>0</xdr:rowOff>
    </xdr:from>
    <xdr:to>
      <xdr:col>46</xdr:col>
      <xdr:colOff>85725</xdr:colOff>
      <xdr:row>8</xdr:row>
      <xdr:rowOff>9526</xdr:rowOff>
    </xdr:to>
    <xdr:cxnSp macro="">
      <xdr:nvCxnSpPr>
        <xdr:cNvPr id="4" name="Conector recto 3">
          <a:extLst>
            <a:ext uri="{FF2B5EF4-FFF2-40B4-BE49-F238E27FC236}">
              <a16:creationId xmlns:a16="http://schemas.microsoft.com/office/drawing/2014/main" id="{1BE965AC-EB1B-4A0C-BA10-D36D1F499935}"/>
            </a:ext>
          </a:extLst>
        </xdr:cNvPr>
        <xdr:cNvCxnSpPr/>
      </xdr:nvCxnSpPr>
      <xdr:spPr>
        <a:xfrm flipV="1">
          <a:off x="10991850" y="1685925"/>
          <a:ext cx="1133475" cy="9526"/>
        </a:xfrm>
        <a:prstGeom prst="line">
          <a:avLst/>
        </a:prstGeom>
        <a:ln w="19050">
          <a:solidFill>
            <a:srgbClr val="0070C0"/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39</xdr:col>
      <xdr:colOff>238125</xdr:colOff>
      <xdr:row>6</xdr:row>
      <xdr:rowOff>152400</xdr:rowOff>
    </xdr:from>
    <xdr:to>
      <xdr:col>40</xdr:col>
      <xdr:colOff>95250</xdr:colOff>
      <xdr:row>8</xdr:row>
      <xdr:rowOff>0</xdr:rowOff>
    </xdr:to>
    <xdr:cxnSp macro="">
      <xdr:nvCxnSpPr>
        <xdr:cNvPr id="5" name="Conector recto 4">
          <a:extLst>
            <a:ext uri="{FF2B5EF4-FFF2-40B4-BE49-F238E27FC236}">
              <a16:creationId xmlns:a16="http://schemas.microsoft.com/office/drawing/2014/main" id="{B19429AA-02BA-46D8-BB9F-6E69D74B5404}"/>
            </a:ext>
          </a:extLst>
        </xdr:cNvPr>
        <xdr:cNvCxnSpPr/>
      </xdr:nvCxnSpPr>
      <xdr:spPr>
        <a:xfrm flipV="1">
          <a:off x="10239375" y="1381125"/>
          <a:ext cx="104775" cy="304800"/>
        </a:xfrm>
        <a:prstGeom prst="line">
          <a:avLst/>
        </a:prstGeom>
        <a:ln w="19050">
          <a:solidFill>
            <a:srgbClr val="E226D5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40</xdr:col>
      <xdr:colOff>104775</xdr:colOff>
      <xdr:row>6</xdr:row>
      <xdr:rowOff>142875</xdr:rowOff>
    </xdr:from>
    <xdr:to>
      <xdr:col>40</xdr:col>
      <xdr:colOff>104775</xdr:colOff>
      <xdr:row>9</xdr:row>
      <xdr:rowOff>76200</xdr:rowOff>
    </xdr:to>
    <xdr:cxnSp macro="">
      <xdr:nvCxnSpPr>
        <xdr:cNvPr id="6" name="Conector recto 5">
          <a:extLst>
            <a:ext uri="{FF2B5EF4-FFF2-40B4-BE49-F238E27FC236}">
              <a16:creationId xmlns:a16="http://schemas.microsoft.com/office/drawing/2014/main" id="{2478C932-8BCD-4BF2-95FB-7A2F5E5BE3BA}"/>
            </a:ext>
          </a:extLst>
        </xdr:cNvPr>
        <xdr:cNvCxnSpPr/>
      </xdr:nvCxnSpPr>
      <xdr:spPr>
        <a:xfrm>
          <a:off x="10353675" y="1371600"/>
          <a:ext cx="0" cy="619125"/>
        </a:xfrm>
        <a:prstGeom prst="line">
          <a:avLst/>
        </a:prstGeom>
        <a:ln w="19050">
          <a:solidFill>
            <a:srgbClr val="E226D5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40</xdr:col>
      <xdr:colOff>114300</xdr:colOff>
      <xdr:row>8</xdr:row>
      <xdr:rowOff>0</xdr:rowOff>
    </xdr:from>
    <xdr:to>
      <xdr:col>41</xdr:col>
      <xdr:colOff>19050</xdr:colOff>
      <xdr:row>9</xdr:row>
      <xdr:rowOff>85725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1E209A35-FCC0-4970-A581-415EA05C8952}"/>
            </a:ext>
          </a:extLst>
        </xdr:cNvPr>
        <xdr:cNvCxnSpPr/>
      </xdr:nvCxnSpPr>
      <xdr:spPr>
        <a:xfrm flipV="1">
          <a:off x="10363200" y="1685925"/>
          <a:ext cx="200025" cy="314325"/>
        </a:xfrm>
        <a:prstGeom prst="line">
          <a:avLst/>
        </a:prstGeom>
        <a:ln w="19050">
          <a:solidFill>
            <a:srgbClr val="E226D5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41</xdr:col>
      <xdr:colOff>238125</xdr:colOff>
      <xdr:row>8</xdr:row>
      <xdr:rowOff>219075</xdr:rowOff>
    </xdr:from>
    <xdr:to>
      <xdr:col>47</xdr:col>
      <xdr:colOff>0</xdr:colOff>
      <xdr:row>8</xdr:row>
      <xdr:rowOff>219075</xdr:rowOff>
    </xdr:to>
    <xdr:cxnSp macro="">
      <xdr:nvCxnSpPr>
        <xdr:cNvPr id="8" name="Conector recto 7">
          <a:extLst>
            <a:ext uri="{FF2B5EF4-FFF2-40B4-BE49-F238E27FC236}">
              <a16:creationId xmlns:a16="http://schemas.microsoft.com/office/drawing/2014/main" id="{AF5C76A9-A007-4946-BEE0-B88E02E4CE9E}"/>
            </a:ext>
          </a:extLst>
        </xdr:cNvPr>
        <xdr:cNvCxnSpPr/>
      </xdr:nvCxnSpPr>
      <xdr:spPr>
        <a:xfrm>
          <a:off x="10982325" y="1905000"/>
          <a:ext cx="1304925" cy="0"/>
        </a:xfrm>
        <a:prstGeom prst="line">
          <a:avLst/>
        </a:prstGeom>
        <a:ln w="28575">
          <a:solidFill>
            <a:schemeClr val="tx1"/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49</xdr:col>
      <xdr:colOff>28575</xdr:colOff>
      <xdr:row>8</xdr:row>
      <xdr:rowOff>200026</xdr:rowOff>
    </xdr:from>
    <xdr:to>
      <xdr:col>49</xdr:col>
      <xdr:colOff>28576</xdr:colOff>
      <xdr:row>11</xdr:row>
      <xdr:rowOff>9525</xdr:rowOff>
    </xdr:to>
    <xdr:cxnSp macro="">
      <xdr:nvCxnSpPr>
        <xdr:cNvPr id="9" name="Conector recto de flecha 8">
          <a:extLst>
            <a:ext uri="{FF2B5EF4-FFF2-40B4-BE49-F238E27FC236}">
              <a16:creationId xmlns:a16="http://schemas.microsoft.com/office/drawing/2014/main" id="{7A0B2ABF-1A79-46D8-9866-A9E6131185A0}"/>
            </a:ext>
          </a:extLst>
        </xdr:cNvPr>
        <xdr:cNvCxnSpPr/>
      </xdr:nvCxnSpPr>
      <xdr:spPr>
        <a:xfrm flipV="1">
          <a:off x="12811125" y="1885951"/>
          <a:ext cx="1" cy="523874"/>
        </a:xfrm>
        <a:prstGeom prst="straightConnector1">
          <a:avLst/>
        </a:prstGeom>
        <a:ln w="19050">
          <a:solidFill>
            <a:srgbClr val="00B05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49</xdr:col>
      <xdr:colOff>38100</xdr:colOff>
      <xdr:row>12</xdr:row>
      <xdr:rowOff>9525</xdr:rowOff>
    </xdr:from>
    <xdr:to>
      <xdr:col>49</xdr:col>
      <xdr:colOff>38100</xdr:colOff>
      <xdr:row>16</xdr:row>
      <xdr:rowOff>9525</xdr:rowOff>
    </xdr:to>
    <xdr:cxnSp macro="">
      <xdr:nvCxnSpPr>
        <xdr:cNvPr id="10" name="Conector recto de flecha 9">
          <a:extLst>
            <a:ext uri="{FF2B5EF4-FFF2-40B4-BE49-F238E27FC236}">
              <a16:creationId xmlns:a16="http://schemas.microsoft.com/office/drawing/2014/main" id="{7F897C4E-A848-46F7-999F-56DE8409EEF6}"/>
            </a:ext>
          </a:extLst>
        </xdr:cNvPr>
        <xdr:cNvCxnSpPr/>
      </xdr:nvCxnSpPr>
      <xdr:spPr>
        <a:xfrm>
          <a:off x="12820650" y="2667000"/>
          <a:ext cx="0" cy="971550"/>
        </a:xfrm>
        <a:prstGeom prst="straightConnector1">
          <a:avLst/>
        </a:prstGeom>
        <a:ln w="19050">
          <a:solidFill>
            <a:srgbClr val="00B05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3</xdr:col>
      <xdr:colOff>28575</xdr:colOff>
      <xdr:row>29</xdr:row>
      <xdr:rowOff>190500</xdr:rowOff>
    </xdr:from>
    <xdr:ext cx="2409826" cy="574581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1" name="CuadroTexto 10">
              <a:extLst>
                <a:ext uri="{FF2B5EF4-FFF2-40B4-BE49-F238E27FC236}">
                  <a16:creationId xmlns:a16="http://schemas.microsoft.com/office/drawing/2014/main" id="{3DFBD419-154D-472A-BE8A-3D59200FDABA}"/>
                </a:ext>
              </a:extLst>
            </xdr:cNvPr>
            <xdr:cNvSpPr txBox="1"/>
          </xdr:nvSpPr>
          <xdr:spPr>
            <a:xfrm>
              <a:off x="771525" y="7200900"/>
              <a:ext cx="2409826" cy="574581"/>
            </a:xfrm>
            <a:prstGeom prst="rect">
              <a:avLst/>
            </a:prstGeom>
            <a:solidFill>
              <a:srgbClr val="70AD47">
                <a:lumMod val="75000"/>
              </a:srgbClr>
            </a:solidFill>
            <a:ln w="19050" cmpd="dbl">
              <a:solidFill>
                <a:srgbClr val="002060"/>
              </a:solidFill>
            </a:ln>
            <a:effectLst/>
          </xdr:spPr>
          <xdr:txBody>
            <a:bodyPr vertOverflow="clip" horzOverflow="clip" wrap="square" lIns="0" tIns="0" rIns="0" bIns="0" rtlCol="0" anchor="t">
              <a:noAutofit/>
            </a:bodyPr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kumimoji="0" lang="es-ES" sz="1800" b="0" i="1" u="none" strike="noStrike" kern="0" cap="none" spc="0" normalizeH="0" baseline="0" noProof="0">
                            <a:ln>
                              <a:noFill/>
                            </a:ln>
                            <a:solidFill>
                              <a:srgbClr val="ED7D31">
                                <a:lumMod val="40000"/>
                                <a:lumOff val="60000"/>
                              </a:srgbClr>
                            </a:solidFill>
                            <a:effectLst/>
                            <a:uLnTx/>
                            <a:uFillTx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sSubPr>
                      <m:e>
                        <m:r>
                          <a:rPr kumimoji="0" lang="es-ES" sz="1800" b="0" i="1" u="none" strike="noStrike" kern="0" cap="none" spc="0" normalizeH="0" baseline="0" noProof="0">
                            <a:ln>
                              <a:noFill/>
                            </a:ln>
                            <a:solidFill>
                              <a:srgbClr val="ED7D31">
                                <a:lumMod val="40000"/>
                                <a:lumOff val="60000"/>
                              </a:srgbClr>
                            </a:solidFill>
                            <a:effectLst/>
                            <a:uLnTx/>
                            <a:uFillTx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𝑡</m:t>
                        </m:r>
                      </m:e>
                      <m:sub>
                        <m:r>
                          <a:rPr kumimoji="0" lang="es-ES" sz="1800" b="0" i="1" u="none" strike="noStrike" kern="0" cap="none" spc="0" normalizeH="0" baseline="0" noProof="0">
                            <a:ln>
                              <a:noFill/>
                            </a:ln>
                            <a:solidFill>
                              <a:srgbClr val="ED7D31">
                                <a:lumMod val="40000"/>
                                <a:lumOff val="60000"/>
                              </a:srgbClr>
                            </a:solidFill>
                            <a:effectLst/>
                            <a:uLnTx/>
                            <a:uFillTx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1</m:t>
                        </m:r>
                      </m:sub>
                    </m:sSub>
                    <m:r>
                      <a:rPr kumimoji="0" lang="es-ES" sz="1800" b="0" i="1" u="none" strike="noStrike" kern="0" cap="none" spc="0" normalizeH="0" baseline="0" noProof="0">
                        <a:ln>
                          <a:noFill/>
                        </a:ln>
                        <a:solidFill>
                          <a:srgbClr val="ED7D31">
                            <a:lumMod val="40000"/>
                            <a:lumOff val="60000"/>
                          </a:srgbClr>
                        </a:solidFill>
                        <a:effectLst/>
                        <a:uLnTx/>
                        <a:uFillTx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𝑥</m:t>
                    </m:r>
                    <m:sSub>
                      <m:sSubPr>
                        <m:ctrlPr>
                          <a:rPr kumimoji="0" lang="es-ES" sz="1800" b="0" i="1" u="none" strike="noStrike" kern="0" cap="none" spc="0" normalizeH="0" baseline="0" noProof="0">
                            <a:ln>
                              <a:noFill/>
                            </a:ln>
                            <a:solidFill>
                              <a:srgbClr val="ED7D31">
                                <a:lumMod val="40000"/>
                                <a:lumOff val="60000"/>
                              </a:srgbClr>
                            </a:solidFill>
                            <a:effectLst/>
                            <a:uLnTx/>
                            <a:uFillTx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sSubPr>
                      <m:e>
                        <m:r>
                          <a:rPr kumimoji="0" lang="es-ES" sz="1800" b="0" i="1" u="none" strike="noStrike" kern="0" cap="none" spc="0" normalizeH="0" baseline="0" noProof="0">
                            <a:ln>
                              <a:noFill/>
                            </a:ln>
                            <a:solidFill>
                              <a:srgbClr val="ED7D31">
                                <a:lumMod val="40000"/>
                                <a:lumOff val="60000"/>
                              </a:srgbClr>
                            </a:solidFill>
                            <a:effectLst/>
                            <a:uLnTx/>
                            <a:uFillTx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𝑡</m:t>
                        </m:r>
                      </m:e>
                      <m:sub>
                        <m:r>
                          <a:rPr kumimoji="0" lang="es-ES" sz="1800" b="0" i="1" u="none" strike="noStrike" kern="0" cap="none" spc="0" normalizeH="0" baseline="0" noProof="0">
                            <a:ln>
                              <a:noFill/>
                            </a:ln>
                            <a:solidFill>
                              <a:srgbClr val="ED7D31">
                                <a:lumMod val="40000"/>
                                <a:lumOff val="60000"/>
                              </a:srgbClr>
                            </a:solidFill>
                            <a:effectLst/>
                            <a:uLnTx/>
                            <a:uFillTx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2</m:t>
                        </m:r>
                      </m:sub>
                    </m:sSub>
                    <m:r>
                      <a:rPr kumimoji="0" lang="es-ES" sz="1800" b="0" i="1" u="none" strike="noStrike" kern="0" cap="none" spc="0" normalizeH="0" baseline="0" noProof="0">
                        <a:ln>
                          <a:noFill/>
                        </a:ln>
                        <a:solidFill>
                          <a:srgbClr val="ED7D31">
                            <a:lumMod val="40000"/>
                            <a:lumOff val="60000"/>
                          </a:srgbClr>
                        </a:solidFill>
                        <a:effectLst/>
                        <a:uLnTx/>
                        <a:uFillTx/>
                        <a:latin typeface="Cambria Math" panose="02040503050406030204" pitchFamily="18" charset="0"/>
                        <a:ea typeface="+mn-ea"/>
                        <a:cs typeface="+mn-cs"/>
                      </a:rPr>
                      <m:t>≥</m:t>
                    </m:r>
                    <m:f>
                      <m:fPr>
                        <m:ctrlPr>
                          <a:rPr kumimoji="0" lang="es-ES" sz="1800" b="0" i="1" u="none" strike="noStrike" kern="0" cap="none" spc="0" normalizeH="0" baseline="0" noProof="0">
                            <a:ln>
                              <a:noFill/>
                            </a:ln>
                            <a:solidFill>
                              <a:srgbClr val="ED7D31">
                                <a:lumMod val="40000"/>
                                <a:lumOff val="60000"/>
                              </a:srgbClr>
                            </a:solidFill>
                            <a:effectLst/>
                            <a:uLnTx/>
                            <a:uFillTx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fPr>
                      <m:num>
                        <m:r>
                          <a:rPr kumimoji="0" lang="es-ES" sz="1800" b="0" i="1" u="none" strike="noStrike" kern="0" cap="none" spc="0" normalizeH="0" baseline="0" noProof="0">
                            <a:ln>
                              <a:noFill/>
                            </a:ln>
                            <a:solidFill>
                              <a:srgbClr val="ED7D31">
                                <a:lumMod val="40000"/>
                                <a:lumOff val="60000"/>
                              </a:srgbClr>
                            </a:solidFill>
                            <a:effectLst/>
                            <a:uLnTx/>
                            <a:uFillTx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𝑘</m:t>
                        </m:r>
                        <m:r>
                          <a:rPr kumimoji="0" lang="es-ES" sz="1800" b="0" i="1" u="none" strike="noStrike" kern="0" cap="none" spc="0" normalizeH="0" baseline="0" noProof="0">
                            <a:ln>
                              <a:noFill/>
                            </a:ln>
                            <a:solidFill>
                              <a:srgbClr val="ED7D31">
                                <a:lumMod val="40000"/>
                                <a:lumOff val="60000"/>
                              </a:srgbClr>
                            </a:solidFill>
                            <a:effectLst/>
                            <a:uLnTx/>
                            <a:uFillTx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∗</m:t>
                        </m:r>
                        <m:r>
                          <a:rPr kumimoji="0" lang="es-ES" sz="1800" b="0" i="1" u="none" strike="noStrike" kern="0" cap="none" spc="0" normalizeH="0" baseline="0" noProof="0">
                            <a:ln>
                              <a:noFill/>
                            </a:ln>
                            <a:solidFill>
                              <a:srgbClr val="ED7D31">
                                <a:lumMod val="40000"/>
                                <a:lumOff val="60000"/>
                              </a:srgbClr>
                            </a:solidFill>
                            <a:effectLst/>
                            <a:uLnTx/>
                            <a:uFillTx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𝑃𝑠</m:t>
                        </m:r>
                        <m:r>
                          <a:rPr kumimoji="0" lang="es-ES" sz="1800" b="0" i="1" u="none" strike="noStrike" kern="0" cap="none" spc="0" normalizeH="0" baseline="0" noProof="0">
                            <a:ln>
                              <a:noFill/>
                            </a:ln>
                            <a:solidFill>
                              <a:srgbClr val="ED7D31">
                                <a:lumMod val="40000"/>
                                <a:lumOff val="60000"/>
                              </a:srgbClr>
                            </a:solidFill>
                            <a:effectLst/>
                            <a:uLnTx/>
                            <a:uFillTx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1∗1000</m:t>
                        </m:r>
                      </m:num>
                      <m:den>
                        <m:r>
                          <a:rPr kumimoji="0" lang="el-GR" sz="1800" b="0" i="1" u="none" strike="noStrike" kern="0" cap="none" spc="0" normalizeH="0" baseline="0" noProof="0">
                            <a:ln>
                              <a:noFill/>
                            </a:ln>
                            <a:solidFill>
                              <a:srgbClr val="ED7D31">
                                <a:lumMod val="40000"/>
                                <a:lumOff val="60000"/>
                              </a:srgbClr>
                            </a:solidFill>
                            <a:effectLst/>
                            <a:uLnTx/>
                            <a:uFillTx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𝛼</m:t>
                        </m:r>
                        <m:r>
                          <a:rPr kumimoji="0" lang="es-ES" sz="1800" b="0" i="1" u="none" strike="noStrike" kern="0" cap="none" spc="0" normalizeH="0" baseline="0" noProof="0">
                            <a:ln>
                              <a:noFill/>
                            </a:ln>
                            <a:solidFill>
                              <a:srgbClr val="ED7D31">
                                <a:lumMod val="40000"/>
                                <a:lumOff val="60000"/>
                              </a:srgbClr>
                            </a:solidFill>
                            <a:effectLst/>
                            <a:uLnTx/>
                            <a:uFillTx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∗</m:t>
                        </m:r>
                        <m:sSup>
                          <m:sSupPr>
                            <m:ctrlPr>
                              <a:rPr kumimoji="0" lang="es-ES" sz="1800" b="0" i="1" u="none" strike="noStrike" kern="0" cap="none" spc="0" normalizeH="0" baseline="0" noProof="0">
                                <a:ln>
                                  <a:noFill/>
                                </a:ln>
                                <a:solidFill>
                                  <a:srgbClr val="ED7D31">
                                    <a:lumMod val="40000"/>
                                    <a:lumOff val="60000"/>
                                  </a:srgbClr>
                                </a:solidFill>
                                <a:effectLst/>
                                <a:uLnTx/>
                                <a:uFillTx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sSupPr>
                          <m:e>
                            <m:r>
                              <a:rPr kumimoji="0" lang="es-ES" sz="1800" b="0" i="1" u="none" strike="noStrike" kern="0" cap="none" spc="0" normalizeH="0" baseline="0" noProof="0">
                                <a:ln>
                                  <a:noFill/>
                                </a:ln>
                                <a:solidFill>
                                  <a:srgbClr val="ED7D31">
                                    <a:lumMod val="40000"/>
                                    <a:lumOff val="60000"/>
                                  </a:srgbClr>
                                </a:solidFill>
                                <a:effectLst/>
                                <a:uLnTx/>
                                <a:uFillTx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𝑓</m:t>
                            </m:r>
                          </m:e>
                          <m:sup>
                            <m:r>
                              <a:rPr kumimoji="0" lang="es-ES" sz="1800" b="0" i="1" u="none" strike="noStrike" kern="0" cap="none" spc="0" normalizeH="0" baseline="0" noProof="0">
                                <a:ln>
                                  <a:noFill/>
                                </a:ln>
                                <a:solidFill>
                                  <a:srgbClr val="ED7D31">
                                    <a:lumMod val="40000"/>
                                    <a:lumOff val="60000"/>
                                  </a:srgbClr>
                                </a:solidFill>
                                <a:effectLst/>
                                <a:uLnTx/>
                                <a:uFillTx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′</m:t>
                            </m:r>
                          </m:sup>
                        </m:sSup>
                        <m:r>
                          <a:rPr kumimoji="0" lang="es-ES" sz="1800" b="0" i="1" u="none" strike="noStrike" kern="0" cap="none" spc="0" normalizeH="0" baseline="0" noProof="0">
                            <a:ln>
                              <a:noFill/>
                            </a:ln>
                            <a:solidFill>
                              <a:srgbClr val="ED7D31">
                                <a:lumMod val="40000"/>
                                <a:lumOff val="60000"/>
                              </a:srgbClr>
                            </a:solidFill>
                            <a:effectLst/>
                            <a:uLnTx/>
                            <a:uFillTx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𝑐</m:t>
                        </m:r>
                      </m:den>
                    </m:f>
                  </m:oMath>
                </m:oMathPara>
              </a14:m>
              <a:endParaRPr kumimoji="0" lang="es-ES" sz="1800" b="0" i="1" u="none" strike="noStrike" kern="0" cap="none" spc="0" normalizeH="0" baseline="0" noProof="0">
                <a:ln>
                  <a:noFill/>
                </a:ln>
                <a:solidFill>
                  <a:srgbClr val="ED7D31">
                    <a:lumMod val="40000"/>
                    <a:lumOff val="60000"/>
                  </a:srgbClr>
                </a:solidFill>
                <a:effectLst/>
                <a:uLnTx/>
                <a:uFillTx/>
                <a:latin typeface="Cambria Math" panose="02040503050406030204" pitchFamily="18" charset="0"/>
                <a:ea typeface="+mn-ea"/>
                <a:cs typeface="+mn-cs"/>
              </a:endParaRPr>
            </a:p>
          </xdr:txBody>
        </xdr:sp>
      </mc:Choice>
      <mc:Fallback xmlns="">
        <xdr:sp macro="" textlink="">
          <xdr:nvSpPr>
            <xdr:cNvPr id="11" name="CuadroTexto 10">
              <a:extLst>
                <a:ext uri="{FF2B5EF4-FFF2-40B4-BE49-F238E27FC236}">
                  <a16:creationId xmlns:a16="http://schemas.microsoft.com/office/drawing/2014/main" id="{3DFBD419-154D-472A-BE8A-3D59200FDABA}"/>
                </a:ext>
              </a:extLst>
            </xdr:cNvPr>
            <xdr:cNvSpPr txBox="1"/>
          </xdr:nvSpPr>
          <xdr:spPr>
            <a:xfrm>
              <a:off x="771525" y="7200900"/>
              <a:ext cx="2409826" cy="574581"/>
            </a:xfrm>
            <a:prstGeom prst="rect">
              <a:avLst/>
            </a:prstGeom>
            <a:solidFill>
              <a:srgbClr val="70AD47">
                <a:lumMod val="75000"/>
              </a:srgbClr>
            </a:solidFill>
            <a:ln w="19050" cmpd="dbl">
              <a:solidFill>
                <a:srgbClr val="002060"/>
              </a:solidFill>
            </a:ln>
            <a:effectLst/>
          </xdr:spPr>
          <xdr:txBody>
            <a:bodyPr vertOverflow="clip" horzOverflow="clip" wrap="square" lIns="0" tIns="0" rIns="0" bIns="0" rtlCol="0" anchor="t">
              <a:noAutofit/>
            </a:bodyPr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s-ES" sz="1800" b="0" i="0" u="none" strike="noStrike" kern="0" cap="none" spc="0" normalizeH="0" baseline="0" noProof="0">
                  <a:ln>
                    <a:noFill/>
                  </a:ln>
                  <a:solidFill>
                    <a:srgbClr val="ED7D31">
                      <a:lumMod val="40000"/>
                      <a:lumOff val="60000"/>
                    </a:srgbClr>
                  </a:solidFill>
                  <a:effectLst/>
                  <a:uLnTx/>
                  <a:uFillTx/>
                  <a:latin typeface="Cambria Math" panose="02040503050406030204" pitchFamily="18" charset="0"/>
                  <a:ea typeface="+mn-ea"/>
                  <a:cs typeface="+mn-cs"/>
                </a:rPr>
                <a:t>𝑡_1 𝑥𝑡_2≥(𝑘∗𝑃𝑠1∗1000)/(</a:t>
              </a:r>
              <a:r>
                <a:rPr kumimoji="0" lang="el-GR" sz="1800" b="0" i="0" u="none" strike="noStrike" kern="0" cap="none" spc="0" normalizeH="0" baseline="0" noProof="0">
                  <a:ln>
                    <a:noFill/>
                  </a:ln>
                  <a:solidFill>
                    <a:srgbClr val="ED7D31">
                      <a:lumMod val="40000"/>
                      <a:lumOff val="60000"/>
                    </a:srgbClr>
                  </a:solidFill>
                  <a:effectLst/>
                  <a:uLnTx/>
                  <a:uFillTx/>
                  <a:latin typeface="Cambria Math" panose="02040503050406030204" pitchFamily="18" charset="0"/>
                  <a:ea typeface="+mn-ea"/>
                  <a:cs typeface="+mn-cs"/>
                </a:rPr>
                <a:t>𝛼</a:t>
              </a:r>
              <a:r>
                <a:rPr kumimoji="0" lang="es-ES" sz="1800" b="0" i="0" u="none" strike="noStrike" kern="0" cap="none" spc="0" normalizeH="0" baseline="0" noProof="0">
                  <a:ln>
                    <a:noFill/>
                  </a:ln>
                  <a:solidFill>
                    <a:srgbClr val="ED7D31">
                      <a:lumMod val="40000"/>
                      <a:lumOff val="60000"/>
                    </a:srgbClr>
                  </a:solidFill>
                  <a:effectLst/>
                  <a:uLnTx/>
                  <a:uFillTx/>
                  <a:latin typeface="Cambria Math" panose="02040503050406030204" pitchFamily="18" charset="0"/>
                  <a:ea typeface="+mn-ea"/>
                  <a:cs typeface="+mn-cs"/>
                </a:rPr>
                <a:t>∗𝑓^′ 𝑐)</a:t>
              </a:r>
              <a:endParaRPr kumimoji="0" lang="es-ES" sz="1800" b="0" i="1" u="none" strike="noStrike" kern="0" cap="none" spc="0" normalizeH="0" baseline="0" noProof="0">
                <a:ln>
                  <a:noFill/>
                </a:ln>
                <a:solidFill>
                  <a:srgbClr val="ED7D31">
                    <a:lumMod val="40000"/>
                    <a:lumOff val="60000"/>
                  </a:srgbClr>
                </a:solidFill>
                <a:effectLst/>
                <a:uLnTx/>
                <a:uFillTx/>
                <a:latin typeface="Cambria Math" panose="02040503050406030204" pitchFamily="18" charset="0"/>
                <a:ea typeface="+mn-ea"/>
                <a:cs typeface="+mn-cs"/>
              </a:endParaRPr>
            </a:p>
          </xdr:txBody>
        </xdr:sp>
      </mc:Fallback>
    </mc:AlternateContent>
    <xdr:clientData/>
  </xdr:oneCellAnchor>
  <xdr:twoCellAnchor editAs="oneCell">
    <xdr:from>
      <xdr:col>31</xdr:col>
      <xdr:colOff>65313</xdr:colOff>
      <xdr:row>28</xdr:row>
      <xdr:rowOff>147866</xdr:rowOff>
    </xdr:from>
    <xdr:to>
      <xdr:col>41</xdr:col>
      <xdr:colOff>188686</xdr:colOff>
      <xdr:row>46</xdr:row>
      <xdr:rowOff>90716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9171877B-C025-4151-9A73-88846E8335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52277" y="6826705"/>
          <a:ext cx="2776766" cy="4263118"/>
        </a:xfrm>
        <a:prstGeom prst="rect">
          <a:avLst/>
        </a:prstGeom>
        <a:ln w="12700">
          <a:solidFill>
            <a:schemeClr val="accent2">
              <a:lumMod val="60000"/>
              <a:lumOff val="40000"/>
            </a:schemeClr>
          </a:solidFill>
        </a:ln>
      </xdr:spPr>
    </xdr:pic>
    <xdr:clientData/>
  </xdr:twoCellAnchor>
  <xdr:oneCellAnchor>
    <xdr:from>
      <xdr:col>22</xdr:col>
      <xdr:colOff>0</xdr:colOff>
      <xdr:row>46</xdr:row>
      <xdr:rowOff>0</xdr:rowOff>
    </xdr:from>
    <xdr:ext cx="1571625" cy="257175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3" name="CuadroTexto 12">
              <a:extLst>
                <a:ext uri="{FF2B5EF4-FFF2-40B4-BE49-F238E27FC236}">
                  <a16:creationId xmlns:a16="http://schemas.microsoft.com/office/drawing/2014/main" id="{D202FB89-E10E-4670-B521-62232EAB16F9}"/>
                </a:ext>
              </a:extLst>
            </xdr:cNvPr>
            <xdr:cNvSpPr txBox="1"/>
          </xdr:nvSpPr>
          <xdr:spPr>
            <a:xfrm>
              <a:off x="5676900" y="11029950"/>
              <a:ext cx="1571625" cy="257175"/>
            </a:xfrm>
            <a:prstGeom prst="rect">
              <a:avLst/>
            </a:prstGeom>
            <a:solidFill>
              <a:srgbClr val="70AD47">
                <a:lumMod val="75000"/>
              </a:srgbClr>
            </a:solidFill>
            <a:ln w="19050" cmpd="dbl">
              <a:solidFill>
                <a:srgbClr val="002060"/>
              </a:solidFill>
            </a:ln>
            <a:effectLst/>
          </xdr:spPr>
          <xdr:txBody>
            <a:bodyPr vertOverflow="clip" horzOverflow="clip" wrap="square" lIns="0" tIns="0" rIns="0" bIns="0" rtlCol="0" anchor="t">
              <a:noAutofit/>
            </a:bodyPr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kumimoji="0" lang="es-ES" sz="1400" b="0" i="1" u="none" strike="noStrike" kern="0" cap="none" spc="0" normalizeH="0" baseline="0">
                            <a:ln>
                              <a:noFill/>
                            </a:ln>
                            <a:solidFill>
                              <a:schemeClr val="accent4">
                                <a:lumMod val="20000"/>
                                <a:lumOff val="80000"/>
                              </a:schemeClr>
                            </a:solidFill>
                            <a:effectLst/>
                            <a:uLnTx/>
                            <a:uFillTx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sSubPr>
                      <m:e>
                        <m:r>
                          <a:rPr kumimoji="0" lang="es-ES" sz="1400" b="0" i="1" u="none" strike="noStrike" kern="0" cap="none" spc="0" normalizeH="0" baseline="0">
                            <a:ln>
                              <a:noFill/>
                            </a:ln>
                            <a:solidFill>
                              <a:schemeClr val="accent4">
                                <a:lumMod val="20000"/>
                                <a:lumOff val="80000"/>
                              </a:schemeClr>
                            </a:solidFill>
                            <a:effectLst/>
                            <a:uLnTx/>
                            <a:uFillTx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𝑃</m:t>
                        </m:r>
                      </m:e>
                      <m:sub>
                        <m:r>
                          <a:rPr kumimoji="0" lang="es-ES" sz="1400" b="0" i="1" u="none" strike="noStrike" kern="0" cap="none" spc="0" normalizeH="0" baseline="0">
                            <a:ln>
                              <a:noFill/>
                            </a:ln>
                            <a:solidFill>
                              <a:schemeClr val="accent4">
                                <a:lumMod val="20000"/>
                                <a:lumOff val="80000"/>
                              </a:schemeClr>
                            </a:solidFill>
                            <a:effectLst/>
                            <a:uLnTx/>
                            <a:uFillTx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𝑒</m:t>
                        </m:r>
                      </m:sub>
                    </m:sSub>
                    <m:r>
                      <a:rPr kumimoji="0" lang="es-ES" sz="1400" b="0" i="1" u="none" strike="noStrike" kern="0" cap="none" spc="0" normalizeH="0" baseline="0">
                        <a:ln>
                          <a:noFill/>
                        </a:ln>
                        <a:solidFill>
                          <a:schemeClr val="accent4">
                            <a:lumMod val="20000"/>
                            <a:lumOff val="80000"/>
                          </a:schemeClr>
                        </a:solidFill>
                        <a:effectLst/>
                        <a:uLnTx/>
                        <a:uFillTx/>
                        <a:latin typeface="Cambria Math" panose="02040503050406030204" pitchFamily="18" charset="0"/>
                        <a:ea typeface="+mn-ea"/>
                        <a:cs typeface="+mn-cs"/>
                      </a:rPr>
                      <m:t>=</m:t>
                    </m:r>
                    <m:r>
                      <a:rPr kumimoji="0" lang="es-ES" sz="1400" b="0" i="1" u="none" strike="noStrike" kern="0" cap="none" spc="0" normalizeH="0" baseline="0">
                        <a:ln>
                          <a:noFill/>
                        </a:ln>
                        <a:solidFill>
                          <a:schemeClr val="accent4">
                            <a:lumMod val="20000"/>
                            <a:lumOff val="80000"/>
                          </a:schemeClr>
                        </a:solidFill>
                        <a:effectLst/>
                        <a:uLnTx/>
                        <a:uFillTx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𝐶𝑀</m:t>
                    </m:r>
                    <m:r>
                      <a:rPr kumimoji="0" lang="es-ES" sz="1400" b="0" i="1" u="none" strike="noStrike" kern="0" cap="none" spc="0" normalizeH="0" baseline="0">
                        <a:ln>
                          <a:noFill/>
                        </a:ln>
                        <a:solidFill>
                          <a:schemeClr val="accent4">
                            <a:lumMod val="20000"/>
                            <a:lumOff val="80000"/>
                          </a:schemeClr>
                        </a:solidFill>
                        <a:effectLst/>
                        <a:uLnTx/>
                        <a:uFillTx/>
                        <a:latin typeface="Cambria Math" panose="02040503050406030204" pitchFamily="18" charset="0"/>
                        <a:ea typeface="+mn-ea"/>
                        <a:cs typeface="+mn-cs"/>
                      </a:rPr>
                      <m:t>+0.25</m:t>
                    </m:r>
                    <m:r>
                      <a:rPr kumimoji="0" lang="es-ES" sz="1400" b="0" i="1" u="none" strike="noStrike" kern="0" cap="none" spc="0" normalizeH="0" baseline="0">
                        <a:ln>
                          <a:noFill/>
                        </a:ln>
                        <a:solidFill>
                          <a:schemeClr val="accent4">
                            <a:lumMod val="20000"/>
                            <a:lumOff val="80000"/>
                          </a:schemeClr>
                        </a:solidFill>
                        <a:effectLst/>
                        <a:uLnTx/>
                        <a:uFillTx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𝐶𝑉</m:t>
                    </m:r>
                  </m:oMath>
                </m:oMathPara>
              </a14:m>
              <a:endParaRPr kumimoji="0" lang="es-ES" sz="1800" b="0" i="1" u="none" strike="noStrike" kern="0" cap="none" spc="0" normalizeH="0" baseline="0">
                <a:ln>
                  <a:noFill/>
                </a:ln>
                <a:solidFill>
                  <a:schemeClr val="accent4">
                    <a:lumMod val="20000"/>
                    <a:lumOff val="80000"/>
                  </a:schemeClr>
                </a:solidFill>
                <a:effectLst/>
                <a:uLnTx/>
                <a:uFillTx/>
                <a:latin typeface="Cambria Math" panose="02040503050406030204" pitchFamily="18" charset="0"/>
                <a:ea typeface="+mn-ea"/>
                <a:cs typeface="+mn-cs"/>
              </a:endParaRPr>
            </a:p>
          </xdr:txBody>
        </xdr:sp>
      </mc:Choice>
      <mc:Fallback xmlns="">
        <xdr:sp macro="" textlink="">
          <xdr:nvSpPr>
            <xdr:cNvPr id="13" name="CuadroTexto 12">
              <a:extLst>
                <a:ext uri="{FF2B5EF4-FFF2-40B4-BE49-F238E27FC236}">
                  <a16:creationId xmlns:a16="http://schemas.microsoft.com/office/drawing/2014/main" id="{D202FB89-E10E-4670-B521-62232EAB16F9}"/>
                </a:ext>
              </a:extLst>
            </xdr:cNvPr>
            <xdr:cNvSpPr txBox="1"/>
          </xdr:nvSpPr>
          <xdr:spPr>
            <a:xfrm>
              <a:off x="5676900" y="11029950"/>
              <a:ext cx="1571625" cy="257175"/>
            </a:xfrm>
            <a:prstGeom prst="rect">
              <a:avLst/>
            </a:prstGeom>
            <a:solidFill>
              <a:srgbClr val="70AD47">
                <a:lumMod val="75000"/>
              </a:srgbClr>
            </a:solidFill>
            <a:ln w="19050" cmpd="dbl">
              <a:solidFill>
                <a:srgbClr val="002060"/>
              </a:solidFill>
            </a:ln>
            <a:effectLst/>
          </xdr:spPr>
          <xdr:txBody>
            <a:bodyPr vertOverflow="clip" horzOverflow="clip" wrap="square" lIns="0" tIns="0" rIns="0" bIns="0" rtlCol="0" anchor="t">
              <a:noAutofit/>
            </a:bodyPr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s-ES" sz="1400" b="0" i="0" u="none" strike="noStrike" kern="0" cap="none" spc="0" normalizeH="0" baseline="0">
                  <a:ln>
                    <a:noFill/>
                  </a:ln>
                  <a:solidFill>
                    <a:schemeClr val="accent4">
                      <a:lumMod val="20000"/>
                      <a:lumOff val="80000"/>
                    </a:schemeClr>
                  </a:solidFill>
                  <a:effectLst/>
                  <a:uLnTx/>
                  <a:uFillTx/>
                  <a:latin typeface="Cambria Math" panose="02040503050406030204" pitchFamily="18" charset="0"/>
                  <a:ea typeface="+mn-ea"/>
                  <a:cs typeface="+mn-cs"/>
                </a:rPr>
                <a:t>𝑃_𝑒=𝐶𝑀+0.25𝐶𝑉</a:t>
              </a:r>
              <a:endParaRPr kumimoji="0" lang="es-ES" sz="1800" b="0" i="1" u="none" strike="noStrike" kern="0" cap="none" spc="0" normalizeH="0" baseline="0">
                <a:ln>
                  <a:noFill/>
                </a:ln>
                <a:solidFill>
                  <a:schemeClr val="accent4">
                    <a:lumMod val="20000"/>
                    <a:lumOff val="80000"/>
                  </a:schemeClr>
                </a:solidFill>
                <a:effectLst/>
                <a:uLnTx/>
                <a:uFillTx/>
                <a:latin typeface="Cambria Math" panose="02040503050406030204" pitchFamily="18" charset="0"/>
                <a:ea typeface="+mn-ea"/>
                <a:cs typeface="+mn-cs"/>
              </a:endParaRPr>
            </a:p>
          </xdr:txBody>
        </xdr:sp>
      </mc:Fallback>
    </mc:AlternateContent>
    <xdr:clientData/>
  </xdr:oneCellAnchor>
  <xdr:oneCellAnchor>
    <xdr:from>
      <xdr:col>2</xdr:col>
      <xdr:colOff>85725</xdr:colOff>
      <xdr:row>51</xdr:row>
      <xdr:rowOff>123825</xdr:rowOff>
    </xdr:from>
    <xdr:ext cx="1485900" cy="466725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4" name="CuadroTexto 13">
              <a:extLst>
                <a:ext uri="{FF2B5EF4-FFF2-40B4-BE49-F238E27FC236}">
                  <a16:creationId xmlns:a16="http://schemas.microsoft.com/office/drawing/2014/main" id="{BC362CE0-E6FA-43EF-A7B6-9311042E1CC1}"/>
                </a:ext>
              </a:extLst>
            </xdr:cNvPr>
            <xdr:cNvSpPr txBox="1"/>
          </xdr:nvSpPr>
          <xdr:spPr>
            <a:xfrm>
              <a:off x="581025" y="12334875"/>
              <a:ext cx="1485900" cy="466725"/>
            </a:xfrm>
            <a:prstGeom prst="rect">
              <a:avLst/>
            </a:prstGeom>
            <a:solidFill>
              <a:srgbClr val="70AD47">
                <a:lumMod val="75000"/>
              </a:srgbClr>
            </a:solidFill>
            <a:ln w="19050" cmpd="dbl">
              <a:solidFill>
                <a:srgbClr val="002060"/>
              </a:solidFill>
            </a:ln>
            <a:effectLst/>
          </xdr:spPr>
          <xdr:txBody>
            <a:bodyPr vertOverflow="clip" horzOverflow="clip" wrap="square" lIns="0" tIns="0" rIns="0" bIns="0" rtlCol="0" anchor="t">
              <a:noAutofit/>
            </a:bodyPr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kumimoji="0" lang="es-ES" sz="1400" b="0" i="1" u="none" strike="noStrike" kern="0" cap="none" spc="0" normalizeH="0" baseline="0">
                        <a:ln>
                          <a:noFill/>
                        </a:ln>
                        <a:solidFill>
                          <a:schemeClr val="accent4">
                            <a:lumMod val="20000"/>
                            <a:lumOff val="80000"/>
                          </a:schemeClr>
                        </a:solidFill>
                        <a:effectLst/>
                        <a:uLnTx/>
                        <a:uFillTx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𝐶𝑠</m:t>
                    </m:r>
                    <m:r>
                      <a:rPr kumimoji="0" lang="es-ES" sz="1400" b="0" i="1" u="none" strike="noStrike" kern="0" cap="none" spc="0" normalizeH="0" baseline="0">
                        <a:ln>
                          <a:noFill/>
                        </a:ln>
                        <a:solidFill>
                          <a:schemeClr val="accent4">
                            <a:lumMod val="20000"/>
                            <a:lumOff val="80000"/>
                          </a:schemeClr>
                        </a:solidFill>
                        <a:effectLst/>
                        <a:uLnTx/>
                        <a:uFillTx/>
                        <a:latin typeface="Cambria Math" panose="02040503050406030204" pitchFamily="18" charset="0"/>
                        <a:ea typeface="+mn-ea"/>
                        <a:cs typeface="+mn-cs"/>
                      </a:rPr>
                      <m:t>=</m:t>
                    </m:r>
                    <m:f>
                      <m:fPr>
                        <m:ctrlPr>
                          <a:rPr kumimoji="0" lang="es-ES" sz="1400" b="0" i="1" u="none" strike="noStrike" kern="0" cap="none" spc="0" normalizeH="0" baseline="0">
                            <a:ln>
                              <a:noFill/>
                            </a:ln>
                            <a:solidFill>
                              <a:schemeClr val="accent4">
                                <a:lumMod val="20000"/>
                                <a:lumOff val="80000"/>
                              </a:schemeClr>
                            </a:solidFill>
                            <a:effectLst/>
                            <a:uLnTx/>
                            <a:uFillTx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fPr>
                      <m:num>
                        <m:r>
                          <a:rPr kumimoji="0" lang="es-ES" sz="1400" b="0" i="1" u="none" strike="noStrike" kern="0" cap="none" spc="0" normalizeH="0" baseline="0">
                            <a:ln>
                              <a:noFill/>
                            </a:ln>
                            <a:solidFill>
                              <a:schemeClr val="accent4">
                                <a:lumMod val="20000"/>
                                <a:lumOff val="80000"/>
                              </a:schemeClr>
                            </a:solidFill>
                            <a:effectLst/>
                            <a:uLnTx/>
                            <a:uFillTx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2</m:t>
                        </m:r>
                      </m:num>
                      <m:den>
                        <m:r>
                          <a:rPr kumimoji="0" lang="es-ES" sz="1400" b="0" i="1" u="none" strike="noStrike" kern="0" cap="none" spc="0" normalizeH="0" baseline="0">
                            <a:ln>
                              <a:noFill/>
                            </a:ln>
                            <a:solidFill>
                              <a:schemeClr val="accent4">
                                <a:lumMod val="20000"/>
                                <a:lumOff val="80000"/>
                              </a:schemeClr>
                            </a:solidFill>
                            <a:effectLst/>
                            <a:uLnTx/>
                            <a:uFillTx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3</m:t>
                        </m:r>
                      </m:den>
                    </m:f>
                    <m:r>
                      <a:rPr kumimoji="0" lang="es-ES" sz="1400" b="0" i="1" u="none" strike="noStrike" kern="0" cap="none" spc="0" normalizeH="0" baseline="0">
                        <a:ln>
                          <a:noFill/>
                        </a:ln>
                        <a:solidFill>
                          <a:schemeClr val="accent4">
                            <a:lumMod val="20000"/>
                            <a:lumOff val="80000"/>
                          </a:schemeClr>
                        </a:solidFill>
                        <a:effectLst/>
                        <a:uLnTx/>
                        <a:uFillTx/>
                        <a:latin typeface="Cambria Math" panose="02040503050406030204" pitchFamily="18" charset="0"/>
                        <a:ea typeface="+mn-ea"/>
                        <a:cs typeface="+mn-cs"/>
                      </a:rPr>
                      <m:t> </m:t>
                    </m:r>
                    <m:r>
                      <a:rPr kumimoji="0" lang="es-ES" sz="1400" b="0" i="1" u="none" strike="noStrike" kern="0" cap="none" spc="0" normalizeH="0" baseline="0">
                        <a:ln>
                          <a:noFill/>
                        </a:ln>
                        <a:solidFill>
                          <a:schemeClr val="accent4">
                            <a:lumMod val="20000"/>
                            <a:lumOff val="80000"/>
                          </a:schemeClr>
                        </a:solidFill>
                        <a:effectLst/>
                        <a:uLnTx/>
                        <a:uFillTx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𝑍</m:t>
                    </m:r>
                    <m:r>
                      <a:rPr kumimoji="0" lang="es-ES" sz="1400" b="0" i="1" u="none" strike="noStrike" kern="0" cap="none" spc="0" normalizeH="0" baseline="0">
                        <a:ln>
                          <a:noFill/>
                        </a:ln>
                        <a:solidFill>
                          <a:schemeClr val="accent4">
                            <a:lumMod val="20000"/>
                            <a:lumOff val="80000"/>
                          </a:schemeClr>
                        </a:solidFill>
                        <a:effectLst/>
                        <a:uLnTx/>
                        <a:uFillTx/>
                        <a:latin typeface="Cambria Math" panose="02040503050406030204" pitchFamily="18" charset="0"/>
                        <a:ea typeface="+mn-ea"/>
                        <a:cs typeface="+mn-cs"/>
                      </a:rPr>
                      <m:t> </m:t>
                    </m:r>
                    <m:r>
                      <a:rPr kumimoji="0" lang="es-ES" sz="1400" b="0" i="1" u="none" strike="noStrike" kern="0" cap="none" spc="0" normalizeH="0" baseline="0">
                        <a:ln>
                          <a:noFill/>
                        </a:ln>
                        <a:solidFill>
                          <a:schemeClr val="accent4">
                            <a:lumMod val="20000"/>
                            <a:lumOff val="80000"/>
                          </a:schemeClr>
                        </a:solidFill>
                        <a:effectLst/>
                        <a:uLnTx/>
                        <a:uFillTx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𝑈</m:t>
                    </m:r>
                    <m:r>
                      <a:rPr kumimoji="0" lang="es-ES" sz="1400" b="0" i="1" u="none" strike="noStrike" kern="0" cap="none" spc="0" normalizeH="0" baseline="0">
                        <a:ln>
                          <a:noFill/>
                        </a:ln>
                        <a:solidFill>
                          <a:schemeClr val="accent4">
                            <a:lumMod val="20000"/>
                            <a:lumOff val="80000"/>
                          </a:schemeClr>
                        </a:solidFill>
                        <a:effectLst/>
                        <a:uLnTx/>
                        <a:uFillTx/>
                        <a:latin typeface="Cambria Math" panose="02040503050406030204" pitchFamily="18" charset="0"/>
                        <a:ea typeface="+mn-ea"/>
                        <a:cs typeface="+mn-cs"/>
                      </a:rPr>
                      <m:t> </m:t>
                    </m:r>
                    <m:r>
                      <a:rPr kumimoji="0" lang="es-ES" sz="1400" b="0" i="1" u="none" strike="noStrike" kern="0" cap="none" spc="0" normalizeH="0" baseline="0">
                        <a:ln>
                          <a:noFill/>
                        </a:ln>
                        <a:solidFill>
                          <a:schemeClr val="accent4">
                            <a:lumMod val="20000"/>
                            <a:lumOff val="80000"/>
                          </a:schemeClr>
                        </a:solidFill>
                        <a:effectLst/>
                        <a:uLnTx/>
                        <a:uFillTx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𝑆</m:t>
                    </m:r>
                    <m:r>
                      <a:rPr kumimoji="0" lang="es-ES" sz="1400" b="0" i="1" u="none" strike="noStrike" kern="0" cap="none" spc="0" normalizeH="0" baseline="0">
                        <a:ln>
                          <a:noFill/>
                        </a:ln>
                        <a:solidFill>
                          <a:schemeClr val="accent4">
                            <a:lumMod val="20000"/>
                            <a:lumOff val="80000"/>
                          </a:schemeClr>
                        </a:solidFill>
                        <a:effectLst/>
                        <a:uLnTx/>
                        <a:uFillTx/>
                        <a:latin typeface="Cambria Math" panose="02040503050406030204" pitchFamily="18" charset="0"/>
                        <a:ea typeface="+mn-ea"/>
                        <a:cs typeface="+mn-cs"/>
                      </a:rPr>
                      <m:t> </m:t>
                    </m:r>
                    <m:sSub>
                      <m:sSubPr>
                        <m:ctrlPr>
                          <a:rPr kumimoji="0" lang="es-ES" sz="1400" b="0" i="1" u="none" strike="noStrike" kern="0" cap="none" spc="0" normalizeH="0" baseline="0">
                            <a:ln>
                              <a:noFill/>
                            </a:ln>
                            <a:solidFill>
                              <a:schemeClr val="accent4">
                                <a:lumMod val="20000"/>
                                <a:lumOff val="80000"/>
                              </a:schemeClr>
                            </a:solidFill>
                            <a:effectLst/>
                            <a:uLnTx/>
                            <a:uFillTx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sSubPr>
                      <m:e>
                        <m:r>
                          <a:rPr kumimoji="0" lang="es-ES" sz="1400" b="0" i="1" u="none" strike="noStrike" kern="0" cap="none" spc="0" normalizeH="0" baseline="0">
                            <a:ln>
                              <a:noFill/>
                            </a:ln>
                            <a:solidFill>
                              <a:schemeClr val="accent4">
                                <a:lumMod val="20000"/>
                                <a:lumOff val="80000"/>
                              </a:schemeClr>
                            </a:solidFill>
                            <a:effectLst/>
                            <a:uLnTx/>
                            <a:uFillTx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𝑃</m:t>
                        </m:r>
                      </m:e>
                      <m:sub>
                        <m:r>
                          <a:rPr kumimoji="0" lang="es-ES" sz="1400" b="0" i="1" u="none" strike="noStrike" kern="0" cap="none" spc="0" normalizeH="0" baseline="0">
                            <a:ln>
                              <a:noFill/>
                            </a:ln>
                            <a:solidFill>
                              <a:schemeClr val="accent4">
                                <a:lumMod val="20000"/>
                                <a:lumOff val="80000"/>
                              </a:schemeClr>
                            </a:solidFill>
                            <a:effectLst/>
                            <a:uLnTx/>
                            <a:uFillTx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𝑒</m:t>
                        </m:r>
                      </m:sub>
                    </m:sSub>
                  </m:oMath>
                </m:oMathPara>
              </a14:m>
              <a:endParaRPr kumimoji="0" lang="es-ES" sz="1400" b="0" i="1" u="none" strike="noStrike" kern="0" cap="none" spc="0" normalizeH="0" baseline="0">
                <a:ln>
                  <a:noFill/>
                </a:ln>
                <a:solidFill>
                  <a:schemeClr val="accent4">
                    <a:lumMod val="20000"/>
                    <a:lumOff val="80000"/>
                  </a:schemeClr>
                </a:solidFill>
                <a:effectLst/>
                <a:uLnTx/>
                <a:uFillTx/>
                <a:latin typeface="Cambria Math" panose="02040503050406030204" pitchFamily="18" charset="0"/>
                <a:ea typeface="+mn-ea"/>
                <a:cs typeface="+mn-cs"/>
              </a:endParaRPr>
            </a:p>
          </xdr:txBody>
        </xdr:sp>
      </mc:Choice>
      <mc:Fallback xmlns="">
        <xdr:sp macro="" textlink="">
          <xdr:nvSpPr>
            <xdr:cNvPr id="14" name="CuadroTexto 13">
              <a:extLst>
                <a:ext uri="{FF2B5EF4-FFF2-40B4-BE49-F238E27FC236}">
                  <a16:creationId xmlns:a16="http://schemas.microsoft.com/office/drawing/2014/main" id="{BC362CE0-E6FA-43EF-A7B6-9311042E1CC1}"/>
                </a:ext>
              </a:extLst>
            </xdr:cNvPr>
            <xdr:cNvSpPr txBox="1"/>
          </xdr:nvSpPr>
          <xdr:spPr>
            <a:xfrm>
              <a:off x="581025" y="12334875"/>
              <a:ext cx="1485900" cy="466725"/>
            </a:xfrm>
            <a:prstGeom prst="rect">
              <a:avLst/>
            </a:prstGeom>
            <a:solidFill>
              <a:srgbClr val="70AD47">
                <a:lumMod val="75000"/>
              </a:srgbClr>
            </a:solidFill>
            <a:ln w="19050" cmpd="dbl">
              <a:solidFill>
                <a:srgbClr val="002060"/>
              </a:solidFill>
            </a:ln>
            <a:effectLst/>
          </xdr:spPr>
          <xdr:txBody>
            <a:bodyPr vertOverflow="clip" horzOverflow="clip" wrap="square" lIns="0" tIns="0" rIns="0" bIns="0" rtlCol="0" anchor="t">
              <a:noAutofit/>
            </a:bodyPr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s-ES" sz="1400" b="0" i="0" u="none" strike="noStrike" kern="0" cap="none" spc="0" normalizeH="0" baseline="0">
                  <a:ln>
                    <a:noFill/>
                  </a:ln>
                  <a:solidFill>
                    <a:schemeClr val="accent4">
                      <a:lumMod val="20000"/>
                      <a:lumOff val="80000"/>
                    </a:schemeClr>
                  </a:solidFill>
                  <a:effectLst/>
                  <a:uLnTx/>
                  <a:uFillTx/>
                  <a:latin typeface="Cambria Math" panose="02040503050406030204" pitchFamily="18" charset="0"/>
                  <a:ea typeface="+mn-ea"/>
                  <a:cs typeface="+mn-cs"/>
                </a:rPr>
                <a:t>𝐶𝑠=2/3  𝑍 𝑈 𝑆 𝑃_𝑒</a:t>
              </a:r>
              <a:endParaRPr kumimoji="0" lang="es-ES" sz="1400" b="0" i="1" u="none" strike="noStrike" kern="0" cap="none" spc="0" normalizeH="0" baseline="0">
                <a:ln>
                  <a:noFill/>
                </a:ln>
                <a:solidFill>
                  <a:schemeClr val="accent4">
                    <a:lumMod val="20000"/>
                    <a:lumOff val="80000"/>
                  </a:schemeClr>
                </a:solidFill>
                <a:effectLst/>
                <a:uLnTx/>
                <a:uFillTx/>
                <a:latin typeface="Cambria Math" panose="02040503050406030204" pitchFamily="18" charset="0"/>
                <a:ea typeface="+mn-ea"/>
                <a:cs typeface="+mn-cs"/>
              </a:endParaRPr>
            </a:p>
          </xdr:txBody>
        </xdr:sp>
      </mc:Fallback>
    </mc:AlternateContent>
    <xdr:clientData/>
  </xdr:oneCellAnchor>
  <xdr:twoCellAnchor>
    <xdr:from>
      <xdr:col>5</xdr:col>
      <xdr:colOff>76200</xdr:colOff>
      <xdr:row>54</xdr:row>
      <xdr:rowOff>19050</xdr:rowOff>
    </xdr:from>
    <xdr:to>
      <xdr:col>6</xdr:col>
      <xdr:colOff>219075</xdr:colOff>
      <xdr:row>55</xdr:row>
      <xdr:rowOff>219075</xdr:rowOff>
    </xdr:to>
    <xdr:sp macro="" textlink="">
      <xdr:nvSpPr>
        <xdr:cNvPr id="15" name="Corchetes 14">
          <a:extLst>
            <a:ext uri="{FF2B5EF4-FFF2-40B4-BE49-F238E27FC236}">
              <a16:creationId xmlns:a16="http://schemas.microsoft.com/office/drawing/2014/main" id="{C217B05A-12EB-4BF4-B52E-554F5590157C}"/>
            </a:ext>
          </a:extLst>
        </xdr:cNvPr>
        <xdr:cNvSpPr/>
      </xdr:nvSpPr>
      <xdr:spPr>
        <a:xfrm>
          <a:off x="1314450" y="12915900"/>
          <a:ext cx="438150" cy="428625"/>
        </a:xfrm>
        <a:prstGeom prst="bracketPair">
          <a:avLst/>
        </a:prstGeom>
        <a:ln w="19050">
          <a:solidFill>
            <a:srgbClr val="FF0066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7</xdr:col>
      <xdr:colOff>76200</xdr:colOff>
      <xdr:row>54</xdr:row>
      <xdr:rowOff>47625</xdr:rowOff>
    </xdr:from>
    <xdr:to>
      <xdr:col>8</xdr:col>
      <xdr:colOff>190500</xdr:colOff>
      <xdr:row>55</xdr:row>
      <xdr:rowOff>209550</xdr:rowOff>
    </xdr:to>
    <xdr:sp macro="" textlink="">
      <xdr:nvSpPr>
        <xdr:cNvPr id="16" name="Corchetes 15">
          <a:extLst>
            <a:ext uri="{FF2B5EF4-FFF2-40B4-BE49-F238E27FC236}">
              <a16:creationId xmlns:a16="http://schemas.microsoft.com/office/drawing/2014/main" id="{6AA6CA04-73CC-467A-B837-FBC431E95F30}"/>
            </a:ext>
          </a:extLst>
        </xdr:cNvPr>
        <xdr:cNvSpPr/>
      </xdr:nvSpPr>
      <xdr:spPr>
        <a:xfrm>
          <a:off x="1857375" y="12944475"/>
          <a:ext cx="361950" cy="390525"/>
        </a:xfrm>
        <a:prstGeom prst="bracketPair">
          <a:avLst/>
        </a:prstGeom>
        <a:ln w="19050">
          <a:solidFill>
            <a:srgbClr val="FF0066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9</xdr:col>
      <xdr:colOff>76200</xdr:colOff>
      <xdr:row>54</xdr:row>
      <xdr:rowOff>57150</xdr:rowOff>
    </xdr:from>
    <xdr:to>
      <xdr:col>10</xdr:col>
      <xdr:colOff>209550</xdr:colOff>
      <xdr:row>55</xdr:row>
      <xdr:rowOff>200025</xdr:rowOff>
    </xdr:to>
    <xdr:sp macro="" textlink="">
      <xdr:nvSpPr>
        <xdr:cNvPr id="17" name="Corchetes 16">
          <a:extLst>
            <a:ext uri="{FF2B5EF4-FFF2-40B4-BE49-F238E27FC236}">
              <a16:creationId xmlns:a16="http://schemas.microsoft.com/office/drawing/2014/main" id="{5A85E0F0-965F-438E-9448-028563C817B8}"/>
            </a:ext>
          </a:extLst>
        </xdr:cNvPr>
        <xdr:cNvSpPr/>
      </xdr:nvSpPr>
      <xdr:spPr>
        <a:xfrm>
          <a:off x="2352675" y="12954000"/>
          <a:ext cx="381000" cy="371475"/>
        </a:xfrm>
        <a:prstGeom prst="bracketPair">
          <a:avLst/>
        </a:prstGeom>
        <a:ln w="19050">
          <a:solidFill>
            <a:srgbClr val="FF0066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11</xdr:col>
      <xdr:colOff>85725</xdr:colOff>
      <xdr:row>54</xdr:row>
      <xdr:rowOff>76200</xdr:rowOff>
    </xdr:from>
    <xdr:to>
      <xdr:col>14</xdr:col>
      <xdr:colOff>161925</xdr:colOff>
      <xdr:row>55</xdr:row>
      <xdr:rowOff>219075</xdr:rowOff>
    </xdr:to>
    <xdr:sp macro="" textlink="">
      <xdr:nvSpPr>
        <xdr:cNvPr id="18" name="Corchetes 17">
          <a:extLst>
            <a:ext uri="{FF2B5EF4-FFF2-40B4-BE49-F238E27FC236}">
              <a16:creationId xmlns:a16="http://schemas.microsoft.com/office/drawing/2014/main" id="{767D4EF0-0EE6-4724-83C8-91226AF4231F}"/>
            </a:ext>
          </a:extLst>
        </xdr:cNvPr>
        <xdr:cNvSpPr/>
      </xdr:nvSpPr>
      <xdr:spPr>
        <a:xfrm>
          <a:off x="2857500" y="12973050"/>
          <a:ext cx="952500" cy="371475"/>
        </a:xfrm>
        <a:prstGeom prst="bracketPair">
          <a:avLst/>
        </a:prstGeom>
        <a:ln w="19050">
          <a:solidFill>
            <a:srgbClr val="FF0066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oneCellAnchor>
    <xdr:from>
      <xdr:col>2</xdr:col>
      <xdr:colOff>104775</xdr:colOff>
      <xdr:row>60</xdr:row>
      <xdr:rowOff>180976</xdr:rowOff>
    </xdr:from>
    <xdr:ext cx="2171700" cy="266700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9" name="CuadroTexto 18">
              <a:extLst>
                <a:ext uri="{FF2B5EF4-FFF2-40B4-BE49-F238E27FC236}">
                  <a16:creationId xmlns:a16="http://schemas.microsoft.com/office/drawing/2014/main" id="{7213AD81-A59F-4B85-B8BF-11E31715DB68}"/>
                </a:ext>
              </a:extLst>
            </xdr:cNvPr>
            <xdr:cNvSpPr txBox="1"/>
          </xdr:nvSpPr>
          <xdr:spPr>
            <a:xfrm>
              <a:off x="600075" y="14411326"/>
              <a:ext cx="2171700" cy="266700"/>
            </a:xfrm>
            <a:prstGeom prst="rect">
              <a:avLst/>
            </a:prstGeom>
            <a:solidFill>
              <a:srgbClr val="70AD47">
                <a:lumMod val="75000"/>
              </a:srgbClr>
            </a:solidFill>
            <a:ln w="19050" cmpd="dbl">
              <a:solidFill>
                <a:srgbClr val="002060"/>
              </a:solidFill>
            </a:ln>
            <a:effectLst/>
          </xdr:spPr>
          <xdr:txBody>
            <a:bodyPr vertOverflow="clip" horzOverflow="clip" wrap="square" lIns="0" tIns="0" rIns="0" bIns="0" rtlCol="0" anchor="t">
              <a:noAutofit/>
            </a:bodyPr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kumimoji="0" lang="es-ES" sz="1400" b="0" i="1" u="none" strike="noStrike" kern="0" cap="none" spc="0" normalizeH="0" baseline="0">
                        <a:ln>
                          <a:noFill/>
                        </a:ln>
                        <a:solidFill>
                          <a:schemeClr val="accent4">
                            <a:lumMod val="20000"/>
                            <a:lumOff val="80000"/>
                          </a:schemeClr>
                        </a:solidFill>
                        <a:effectLst/>
                        <a:uLnTx/>
                        <a:uFillTx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𝑈𝑠</m:t>
                    </m:r>
                    <m:r>
                      <a:rPr kumimoji="0" lang="es-ES" sz="1400" b="0" i="1" u="none" strike="noStrike" kern="0" cap="none" spc="0" normalizeH="0" baseline="0">
                        <a:ln>
                          <a:noFill/>
                        </a:ln>
                        <a:solidFill>
                          <a:schemeClr val="accent4">
                            <a:lumMod val="20000"/>
                            <a:lumOff val="80000"/>
                          </a:schemeClr>
                        </a:solidFill>
                        <a:effectLst/>
                        <a:uLnTx/>
                        <a:uFillTx/>
                        <a:latin typeface="Cambria Math" panose="02040503050406030204" pitchFamily="18" charset="0"/>
                        <a:ea typeface="+mn-ea"/>
                        <a:cs typeface="+mn-cs"/>
                      </a:rPr>
                      <m:t>=1.25</m:t>
                    </m:r>
                    <m:d>
                      <m:dPr>
                        <m:ctrlPr>
                          <a:rPr kumimoji="0" lang="es-ES" sz="1400" b="0" i="1" u="none" strike="noStrike" kern="0" cap="none" spc="0" normalizeH="0" baseline="0">
                            <a:ln>
                              <a:noFill/>
                            </a:ln>
                            <a:solidFill>
                              <a:schemeClr val="accent4">
                                <a:lumMod val="20000"/>
                                <a:lumOff val="80000"/>
                              </a:schemeClr>
                            </a:solidFill>
                            <a:effectLst/>
                            <a:uLnTx/>
                            <a:uFillTx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dPr>
                      <m:e>
                        <m:r>
                          <a:rPr kumimoji="0" lang="es-ES" sz="1400" b="0" i="1" u="none" strike="noStrike" kern="0" cap="none" spc="0" normalizeH="0" baseline="0">
                            <a:ln>
                              <a:noFill/>
                            </a:ln>
                            <a:solidFill>
                              <a:schemeClr val="accent4">
                                <a:lumMod val="20000"/>
                                <a:lumOff val="80000"/>
                              </a:schemeClr>
                            </a:solidFill>
                            <a:effectLst/>
                            <a:uLnTx/>
                            <a:uFillTx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𝐶𝑀</m:t>
                        </m:r>
                        <m:r>
                          <a:rPr kumimoji="0" lang="es-ES" sz="1400" b="0" i="1" u="none" strike="noStrike" kern="0" cap="none" spc="0" normalizeH="0" baseline="0">
                            <a:ln>
                              <a:noFill/>
                            </a:ln>
                            <a:solidFill>
                              <a:schemeClr val="accent4">
                                <a:lumMod val="20000"/>
                                <a:lumOff val="80000"/>
                              </a:schemeClr>
                            </a:solidFill>
                            <a:effectLst/>
                            <a:uLnTx/>
                            <a:uFillTx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+</m:t>
                        </m:r>
                        <m:r>
                          <a:rPr kumimoji="0" lang="es-ES" sz="1400" b="0" i="1" u="none" strike="noStrike" kern="0" cap="none" spc="0" normalizeH="0" baseline="0">
                            <a:ln>
                              <a:noFill/>
                            </a:ln>
                            <a:solidFill>
                              <a:schemeClr val="accent4">
                                <a:lumMod val="20000"/>
                                <a:lumOff val="80000"/>
                              </a:schemeClr>
                            </a:solidFill>
                            <a:effectLst/>
                            <a:uLnTx/>
                            <a:uFillTx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𝐶𝑉</m:t>
                        </m:r>
                      </m:e>
                    </m:d>
                    <m:r>
                      <a:rPr kumimoji="0" lang="es-ES" sz="1400" b="0" i="1" u="none" strike="noStrike" kern="0" cap="none" spc="0" normalizeH="0" baseline="0">
                        <a:ln>
                          <a:noFill/>
                        </a:ln>
                        <a:solidFill>
                          <a:schemeClr val="accent4">
                            <a:lumMod val="20000"/>
                            <a:lumOff val="80000"/>
                          </a:schemeClr>
                        </a:solidFill>
                        <a:effectLst/>
                        <a:uLnTx/>
                        <a:uFillTx/>
                        <a:latin typeface="Cambria Math" panose="02040503050406030204" pitchFamily="18" charset="0"/>
                        <a:ea typeface="+mn-ea"/>
                        <a:cs typeface="+mn-cs"/>
                      </a:rPr>
                      <m:t>±</m:t>
                    </m:r>
                    <m:r>
                      <a:rPr kumimoji="0" lang="es-ES" sz="1400" b="0" i="1" u="none" strike="noStrike" kern="0" cap="none" spc="0" normalizeH="0" baseline="0">
                        <a:ln>
                          <a:noFill/>
                        </a:ln>
                        <a:solidFill>
                          <a:schemeClr val="accent4">
                            <a:lumMod val="20000"/>
                            <a:lumOff val="80000"/>
                          </a:schemeClr>
                        </a:solidFill>
                        <a:effectLst/>
                        <a:uLnTx/>
                        <a:uFillTx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𝐶𝑠</m:t>
                    </m:r>
                  </m:oMath>
                </m:oMathPara>
              </a14:m>
              <a:endParaRPr kumimoji="0" lang="es-ES" sz="1400" b="0" i="1" u="none" strike="noStrike" kern="0" cap="none" spc="0" normalizeH="0" baseline="0">
                <a:ln>
                  <a:noFill/>
                </a:ln>
                <a:solidFill>
                  <a:schemeClr val="accent4">
                    <a:lumMod val="20000"/>
                    <a:lumOff val="80000"/>
                  </a:schemeClr>
                </a:solidFill>
                <a:effectLst/>
                <a:uLnTx/>
                <a:uFillTx/>
                <a:latin typeface="Cambria Math" panose="02040503050406030204" pitchFamily="18" charset="0"/>
                <a:ea typeface="+mn-ea"/>
                <a:cs typeface="+mn-cs"/>
              </a:endParaRPr>
            </a:p>
          </xdr:txBody>
        </xdr:sp>
      </mc:Choice>
      <mc:Fallback xmlns="">
        <xdr:sp macro="" textlink="">
          <xdr:nvSpPr>
            <xdr:cNvPr id="19" name="CuadroTexto 18">
              <a:extLst>
                <a:ext uri="{FF2B5EF4-FFF2-40B4-BE49-F238E27FC236}">
                  <a16:creationId xmlns:a16="http://schemas.microsoft.com/office/drawing/2014/main" id="{7213AD81-A59F-4B85-B8BF-11E31715DB68}"/>
                </a:ext>
              </a:extLst>
            </xdr:cNvPr>
            <xdr:cNvSpPr txBox="1"/>
          </xdr:nvSpPr>
          <xdr:spPr>
            <a:xfrm>
              <a:off x="600075" y="14411326"/>
              <a:ext cx="2171700" cy="266700"/>
            </a:xfrm>
            <a:prstGeom prst="rect">
              <a:avLst/>
            </a:prstGeom>
            <a:solidFill>
              <a:srgbClr val="70AD47">
                <a:lumMod val="75000"/>
              </a:srgbClr>
            </a:solidFill>
            <a:ln w="19050" cmpd="dbl">
              <a:solidFill>
                <a:srgbClr val="002060"/>
              </a:solidFill>
            </a:ln>
            <a:effectLst/>
          </xdr:spPr>
          <xdr:txBody>
            <a:bodyPr vertOverflow="clip" horzOverflow="clip" wrap="square" lIns="0" tIns="0" rIns="0" bIns="0" rtlCol="0" anchor="t">
              <a:noAutofit/>
            </a:bodyPr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s-ES" sz="1400" b="0" i="0" u="none" strike="noStrike" kern="0" cap="none" spc="0" normalizeH="0" baseline="0">
                  <a:ln>
                    <a:noFill/>
                  </a:ln>
                  <a:solidFill>
                    <a:schemeClr val="accent4">
                      <a:lumMod val="20000"/>
                      <a:lumOff val="80000"/>
                    </a:schemeClr>
                  </a:solidFill>
                  <a:effectLst/>
                  <a:uLnTx/>
                  <a:uFillTx/>
                  <a:latin typeface="Cambria Math" panose="02040503050406030204" pitchFamily="18" charset="0"/>
                  <a:ea typeface="+mn-ea"/>
                  <a:cs typeface="+mn-cs"/>
                </a:rPr>
                <a:t>𝑈𝑠=1.25(𝐶𝑀+𝐶𝑉)±𝐶𝑠</a:t>
              </a:r>
              <a:endParaRPr kumimoji="0" lang="es-ES" sz="1400" b="0" i="1" u="none" strike="noStrike" kern="0" cap="none" spc="0" normalizeH="0" baseline="0">
                <a:ln>
                  <a:noFill/>
                </a:ln>
                <a:solidFill>
                  <a:schemeClr val="accent4">
                    <a:lumMod val="20000"/>
                    <a:lumOff val="80000"/>
                  </a:schemeClr>
                </a:solidFill>
                <a:effectLst/>
                <a:uLnTx/>
                <a:uFillTx/>
                <a:latin typeface="Cambria Math" panose="02040503050406030204" pitchFamily="18" charset="0"/>
                <a:ea typeface="+mn-ea"/>
                <a:cs typeface="+mn-cs"/>
              </a:endParaRPr>
            </a:p>
          </xdr:txBody>
        </xdr:sp>
      </mc:Fallback>
    </mc:AlternateContent>
    <xdr:clientData/>
  </xdr:oneCellAnchor>
  <xdr:twoCellAnchor>
    <xdr:from>
      <xdr:col>6</xdr:col>
      <xdr:colOff>19050</xdr:colOff>
      <xdr:row>63</xdr:row>
      <xdr:rowOff>9526</xdr:rowOff>
    </xdr:from>
    <xdr:to>
      <xdr:col>15</xdr:col>
      <xdr:colOff>0</xdr:colOff>
      <xdr:row>64</xdr:row>
      <xdr:rowOff>9526</xdr:rowOff>
    </xdr:to>
    <xdr:sp macro="" textlink="">
      <xdr:nvSpPr>
        <xdr:cNvPr id="20" name="Corchetes 19">
          <a:extLst>
            <a:ext uri="{FF2B5EF4-FFF2-40B4-BE49-F238E27FC236}">
              <a16:creationId xmlns:a16="http://schemas.microsoft.com/office/drawing/2014/main" id="{2D43D8B8-DFD0-4F9C-BE49-38288003E560}"/>
            </a:ext>
          </a:extLst>
        </xdr:cNvPr>
        <xdr:cNvSpPr/>
      </xdr:nvSpPr>
      <xdr:spPr>
        <a:xfrm>
          <a:off x="1552575" y="14925676"/>
          <a:ext cx="2343150" cy="228600"/>
        </a:xfrm>
        <a:prstGeom prst="bracketPair">
          <a:avLst/>
        </a:prstGeom>
        <a:ln w="19050">
          <a:solidFill>
            <a:srgbClr val="FF0066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oneCellAnchor>
    <xdr:from>
      <xdr:col>2</xdr:col>
      <xdr:colOff>66675</xdr:colOff>
      <xdr:row>70</xdr:row>
      <xdr:rowOff>114300</xdr:rowOff>
    </xdr:from>
    <xdr:ext cx="1885950" cy="238125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1" name="CuadroTexto 20">
              <a:extLst>
                <a:ext uri="{FF2B5EF4-FFF2-40B4-BE49-F238E27FC236}">
                  <a16:creationId xmlns:a16="http://schemas.microsoft.com/office/drawing/2014/main" id="{839E82C1-BEEF-4B7E-BB96-68B6B834008C}"/>
                </a:ext>
              </a:extLst>
            </xdr:cNvPr>
            <xdr:cNvSpPr txBox="1"/>
          </xdr:nvSpPr>
          <xdr:spPr>
            <a:xfrm>
              <a:off x="561975" y="16554450"/>
              <a:ext cx="1885950" cy="238125"/>
            </a:xfrm>
            <a:prstGeom prst="rect">
              <a:avLst/>
            </a:prstGeom>
            <a:solidFill>
              <a:srgbClr val="70AD47">
                <a:lumMod val="75000"/>
              </a:srgbClr>
            </a:solidFill>
            <a:ln w="19050" cmpd="dbl">
              <a:solidFill>
                <a:srgbClr val="002060"/>
              </a:solidFill>
            </a:ln>
            <a:effectLst/>
          </xdr:spPr>
          <xdr:txBody>
            <a:bodyPr vertOverflow="clip" horzOverflow="clip" wrap="square" lIns="0" tIns="0" rIns="0" bIns="0" rtlCol="0" anchor="t">
              <a:noAutofit/>
            </a:bodyPr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kumimoji="0" lang="es-ES" sz="1400" b="0" i="1" u="none" strike="noStrike" kern="0" cap="none" spc="0" normalizeH="0" baseline="0">
                        <a:ln>
                          <a:noFill/>
                        </a:ln>
                        <a:solidFill>
                          <a:schemeClr val="accent4">
                            <a:lumMod val="20000"/>
                            <a:lumOff val="80000"/>
                          </a:schemeClr>
                        </a:solidFill>
                        <a:effectLst/>
                        <a:uLnTx/>
                        <a:uFillTx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𝑈</m:t>
                    </m:r>
                    <m:r>
                      <a:rPr kumimoji="0" lang="es-ES" sz="1400" b="0" i="1" u="none" strike="noStrike" kern="0" cap="none" spc="0" normalizeH="0" baseline="0">
                        <a:ln>
                          <a:noFill/>
                        </a:ln>
                        <a:solidFill>
                          <a:schemeClr val="accent4">
                            <a:lumMod val="20000"/>
                            <a:lumOff val="80000"/>
                          </a:schemeClr>
                        </a:solidFill>
                        <a:effectLst/>
                        <a:uLnTx/>
                        <a:uFillTx/>
                        <a:latin typeface="Cambria Math" panose="02040503050406030204" pitchFamily="18" charset="0"/>
                        <a:ea typeface="+mn-ea"/>
                        <a:cs typeface="+mn-cs"/>
                      </a:rPr>
                      <m:t>=</m:t>
                    </m:r>
                    <m:d>
                      <m:dPr>
                        <m:ctrlPr>
                          <a:rPr kumimoji="0" lang="es-ES" sz="1400" b="0" i="1" u="none" strike="noStrike" kern="0" cap="none" spc="0" normalizeH="0" baseline="0">
                            <a:ln>
                              <a:noFill/>
                            </a:ln>
                            <a:solidFill>
                              <a:schemeClr val="accent4">
                                <a:lumMod val="20000"/>
                                <a:lumOff val="80000"/>
                              </a:schemeClr>
                            </a:solidFill>
                            <a:effectLst/>
                            <a:uLnTx/>
                            <a:uFillTx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dPr>
                      <m:e>
                        <m:r>
                          <a:rPr kumimoji="0" lang="es-ES" sz="1400" b="0" i="1" u="none" strike="noStrike" kern="0" cap="none" spc="0" normalizeH="0" baseline="0">
                            <a:ln>
                              <a:noFill/>
                            </a:ln>
                            <a:solidFill>
                              <a:schemeClr val="accent4">
                                <a:lumMod val="20000"/>
                                <a:lumOff val="80000"/>
                              </a:schemeClr>
                            </a:solidFill>
                            <a:effectLst/>
                            <a:uLnTx/>
                            <a:uFillTx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1.4</m:t>
                        </m:r>
                        <m:r>
                          <a:rPr kumimoji="0" lang="es-ES" sz="1400" b="0" i="1" u="none" strike="noStrike" kern="0" cap="none" spc="0" normalizeH="0" baseline="0">
                            <a:ln>
                              <a:noFill/>
                            </a:ln>
                            <a:solidFill>
                              <a:schemeClr val="accent4">
                                <a:lumMod val="20000"/>
                                <a:lumOff val="80000"/>
                              </a:schemeClr>
                            </a:solidFill>
                            <a:effectLst/>
                            <a:uLnTx/>
                            <a:uFillTx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𝐶𝑀</m:t>
                        </m:r>
                        <m:r>
                          <a:rPr kumimoji="0" lang="es-ES" sz="1400" b="0" i="1" u="none" strike="noStrike" kern="0" cap="none" spc="0" normalizeH="0" baseline="0">
                            <a:ln>
                              <a:noFill/>
                            </a:ln>
                            <a:solidFill>
                              <a:schemeClr val="accent4">
                                <a:lumMod val="20000"/>
                                <a:lumOff val="80000"/>
                              </a:schemeClr>
                            </a:solidFill>
                            <a:effectLst/>
                            <a:uLnTx/>
                            <a:uFillTx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+1.7</m:t>
                        </m:r>
                        <m:r>
                          <a:rPr kumimoji="0" lang="es-ES" sz="1400" b="0" i="1" u="none" strike="noStrike" kern="0" cap="none" spc="0" normalizeH="0" baseline="0">
                            <a:ln>
                              <a:noFill/>
                            </a:ln>
                            <a:solidFill>
                              <a:schemeClr val="accent4">
                                <a:lumMod val="20000"/>
                                <a:lumOff val="80000"/>
                              </a:schemeClr>
                            </a:solidFill>
                            <a:effectLst/>
                            <a:uLnTx/>
                            <a:uFillTx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𝐶𝑉</m:t>
                        </m:r>
                      </m:e>
                    </m:d>
                  </m:oMath>
                </m:oMathPara>
              </a14:m>
              <a:endParaRPr kumimoji="0" lang="es-ES" sz="1400" b="0" i="1" u="none" strike="noStrike" kern="0" cap="none" spc="0" normalizeH="0" baseline="0">
                <a:ln>
                  <a:noFill/>
                </a:ln>
                <a:solidFill>
                  <a:schemeClr val="accent4">
                    <a:lumMod val="20000"/>
                    <a:lumOff val="80000"/>
                  </a:schemeClr>
                </a:solidFill>
                <a:effectLst/>
                <a:uLnTx/>
                <a:uFillTx/>
                <a:latin typeface="Cambria Math" panose="02040503050406030204" pitchFamily="18" charset="0"/>
                <a:ea typeface="+mn-ea"/>
                <a:cs typeface="+mn-cs"/>
              </a:endParaRPr>
            </a:p>
          </xdr:txBody>
        </xdr:sp>
      </mc:Choice>
      <mc:Fallback xmlns="">
        <xdr:sp macro="" textlink="">
          <xdr:nvSpPr>
            <xdr:cNvPr id="21" name="CuadroTexto 20">
              <a:extLst>
                <a:ext uri="{FF2B5EF4-FFF2-40B4-BE49-F238E27FC236}">
                  <a16:creationId xmlns:a16="http://schemas.microsoft.com/office/drawing/2014/main" id="{839E82C1-BEEF-4B7E-BB96-68B6B834008C}"/>
                </a:ext>
              </a:extLst>
            </xdr:cNvPr>
            <xdr:cNvSpPr txBox="1"/>
          </xdr:nvSpPr>
          <xdr:spPr>
            <a:xfrm>
              <a:off x="561975" y="16554450"/>
              <a:ext cx="1885950" cy="238125"/>
            </a:xfrm>
            <a:prstGeom prst="rect">
              <a:avLst/>
            </a:prstGeom>
            <a:solidFill>
              <a:srgbClr val="70AD47">
                <a:lumMod val="75000"/>
              </a:srgbClr>
            </a:solidFill>
            <a:ln w="19050" cmpd="dbl">
              <a:solidFill>
                <a:srgbClr val="002060"/>
              </a:solidFill>
            </a:ln>
            <a:effectLst/>
          </xdr:spPr>
          <xdr:txBody>
            <a:bodyPr vertOverflow="clip" horzOverflow="clip" wrap="square" lIns="0" tIns="0" rIns="0" bIns="0" rtlCol="0" anchor="t">
              <a:noAutofit/>
            </a:bodyPr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s-ES" sz="1400" b="0" i="0" u="none" strike="noStrike" kern="0" cap="none" spc="0" normalizeH="0" baseline="0">
                  <a:ln>
                    <a:noFill/>
                  </a:ln>
                  <a:solidFill>
                    <a:schemeClr val="accent4">
                      <a:lumMod val="20000"/>
                      <a:lumOff val="80000"/>
                    </a:schemeClr>
                  </a:solidFill>
                  <a:effectLst/>
                  <a:uLnTx/>
                  <a:uFillTx/>
                  <a:latin typeface="Cambria Math" panose="02040503050406030204" pitchFamily="18" charset="0"/>
                  <a:ea typeface="+mn-ea"/>
                  <a:cs typeface="+mn-cs"/>
                </a:rPr>
                <a:t>𝑈=(1.4𝐶𝑀+1.7𝐶𝑉)</a:t>
              </a:r>
              <a:endParaRPr kumimoji="0" lang="es-ES" sz="1400" b="0" i="1" u="none" strike="noStrike" kern="0" cap="none" spc="0" normalizeH="0" baseline="0">
                <a:ln>
                  <a:noFill/>
                </a:ln>
                <a:solidFill>
                  <a:schemeClr val="accent4">
                    <a:lumMod val="20000"/>
                    <a:lumOff val="80000"/>
                  </a:schemeClr>
                </a:solidFill>
                <a:effectLst/>
                <a:uLnTx/>
                <a:uFillTx/>
                <a:latin typeface="Cambria Math" panose="02040503050406030204" pitchFamily="18" charset="0"/>
                <a:ea typeface="+mn-ea"/>
                <a:cs typeface="+mn-cs"/>
              </a:endParaRPr>
            </a:p>
          </xdr:txBody>
        </xdr:sp>
      </mc:Fallback>
    </mc:AlternateContent>
    <xdr:clientData/>
  </xdr:oneCellAnchor>
  <xdr:twoCellAnchor>
    <xdr:from>
      <xdr:col>6</xdr:col>
      <xdr:colOff>19050</xdr:colOff>
      <xdr:row>72</xdr:row>
      <xdr:rowOff>9526</xdr:rowOff>
    </xdr:from>
    <xdr:to>
      <xdr:col>9</xdr:col>
      <xdr:colOff>190500</xdr:colOff>
      <xdr:row>73</xdr:row>
      <xdr:rowOff>9525</xdr:rowOff>
    </xdr:to>
    <xdr:sp macro="" textlink="">
      <xdr:nvSpPr>
        <xdr:cNvPr id="22" name="Corchetes 21">
          <a:extLst>
            <a:ext uri="{FF2B5EF4-FFF2-40B4-BE49-F238E27FC236}">
              <a16:creationId xmlns:a16="http://schemas.microsoft.com/office/drawing/2014/main" id="{E8AA4186-7F6D-472B-AD5B-FAA5146E940A}"/>
            </a:ext>
          </a:extLst>
        </xdr:cNvPr>
        <xdr:cNvSpPr/>
      </xdr:nvSpPr>
      <xdr:spPr>
        <a:xfrm>
          <a:off x="1552575" y="16906876"/>
          <a:ext cx="914400" cy="228599"/>
        </a:xfrm>
        <a:prstGeom prst="bracketPair">
          <a:avLst/>
        </a:prstGeom>
        <a:ln w="19050">
          <a:solidFill>
            <a:srgbClr val="FF0066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12</xdr:col>
      <xdr:colOff>228600</xdr:colOff>
      <xdr:row>72</xdr:row>
      <xdr:rowOff>19051</xdr:rowOff>
    </xdr:from>
    <xdr:to>
      <xdr:col>16</xdr:col>
      <xdr:colOff>57150</xdr:colOff>
      <xdr:row>73</xdr:row>
      <xdr:rowOff>1</xdr:rowOff>
    </xdr:to>
    <xdr:sp macro="" textlink="">
      <xdr:nvSpPr>
        <xdr:cNvPr id="23" name="Corchetes 22">
          <a:extLst>
            <a:ext uri="{FF2B5EF4-FFF2-40B4-BE49-F238E27FC236}">
              <a16:creationId xmlns:a16="http://schemas.microsoft.com/office/drawing/2014/main" id="{2921FF95-0C51-4D3D-A91E-145D89CCFA8D}"/>
            </a:ext>
          </a:extLst>
        </xdr:cNvPr>
        <xdr:cNvSpPr/>
      </xdr:nvSpPr>
      <xdr:spPr>
        <a:xfrm>
          <a:off x="3333750" y="16916401"/>
          <a:ext cx="866775" cy="209550"/>
        </a:xfrm>
        <a:prstGeom prst="bracketPair">
          <a:avLst/>
        </a:prstGeom>
        <a:ln w="19050">
          <a:solidFill>
            <a:srgbClr val="FF0066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oneCellAnchor>
    <xdr:from>
      <xdr:col>2</xdr:col>
      <xdr:colOff>66675</xdr:colOff>
      <xdr:row>82</xdr:row>
      <xdr:rowOff>114300</xdr:rowOff>
    </xdr:from>
    <xdr:ext cx="1936749" cy="45243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4" name="CuadroTexto 23">
              <a:extLst>
                <a:ext uri="{FF2B5EF4-FFF2-40B4-BE49-F238E27FC236}">
                  <a16:creationId xmlns:a16="http://schemas.microsoft.com/office/drawing/2014/main" id="{F6CCD494-6D92-441F-BE99-07F82E9968CF}"/>
                </a:ext>
              </a:extLst>
            </xdr:cNvPr>
            <xdr:cNvSpPr txBox="1"/>
          </xdr:nvSpPr>
          <xdr:spPr>
            <a:xfrm>
              <a:off x="561975" y="19307175"/>
              <a:ext cx="1936749" cy="452437"/>
            </a:xfrm>
            <a:prstGeom prst="rect">
              <a:avLst/>
            </a:prstGeom>
            <a:solidFill>
              <a:srgbClr val="70AD47">
                <a:lumMod val="75000"/>
              </a:srgbClr>
            </a:solidFill>
            <a:ln w="19050" cmpd="dbl">
              <a:solidFill>
                <a:srgbClr val="002060"/>
              </a:solidFill>
            </a:ln>
            <a:effectLst/>
          </xdr:spPr>
          <xdr:txBody>
            <a:bodyPr vertOverflow="clip" horzOverflow="clip" wrap="square" lIns="0" tIns="0" rIns="0" bIns="0" rtlCol="0" anchor="t">
              <a:noAutofit/>
            </a:bodyPr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kumimoji="0" lang="es-ES" sz="1400" b="0" i="1" u="none" strike="noStrike" kern="0" cap="none" spc="0" normalizeH="0" baseline="0">
                            <a:ln>
                              <a:noFill/>
                            </a:ln>
                            <a:solidFill>
                              <a:schemeClr val="accent4">
                                <a:lumMod val="20000"/>
                                <a:lumOff val="80000"/>
                              </a:schemeClr>
                            </a:solidFill>
                            <a:effectLst/>
                            <a:uLnTx/>
                            <a:uFillTx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sSubPr>
                      <m:e>
                        <m:r>
                          <a:rPr kumimoji="0" lang="es-ES" sz="1400" b="0" i="1" u="none" strike="noStrike" kern="0" cap="none" spc="0" normalizeH="0" baseline="0">
                            <a:ln>
                              <a:noFill/>
                            </a:ln>
                            <a:solidFill>
                              <a:schemeClr val="accent4">
                                <a:lumMod val="20000"/>
                                <a:lumOff val="80000"/>
                              </a:schemeClr>
                            </a:solidFill>
                            <a:effectLst/>
                            <a:uLnTx/>
                            <a:uFillTx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𝑞</m:t>
                        </m:r>
                      </m:e>
                      <m:sub>
                        <m:r>
                          <a:rPr kumimoji="0" lang="es-ES" sz="1400" b="0" i="1" u="none" strike="noStrike" kern="0" cap="none" spc="0" normalizeH="0" baseline="0">
                            <a:ln>
                              <a:noFill/>
                            </a:ln>
                            <a:solidFill>
                              <a:schemeClr val="accent4">
                                <a:lumMod val="20000"/>
                                <a:lumOff val="80000"/>
                              </a:schemeClr>
                            </a:solidFill>
                            <a:effectLst/>
                            <a:uLnTx/>
                            <a:uFillTx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𝑛𝑒𝑡</m:t>
                        </m:r>
                      </m:sub>
                    </m:sSub>
                    <m:r>
                      <a:rPr kumimoji="0" lang="es-ES" sz="1400" b="0" i="1" u="none" strike="noStrike" kern="0" cap="none" spc="0" normalizeH="0" baseline="0">
                        <a:ln>
                          <a:noFill/>
                        </a:ln>
                        <a:solidFill>
                          <a:schemeClr val="accent4">
                            <a:lumMod val="20000"/>
                            <a:lumOff val="80000"/>
                          </a:schemeClr>
                        </a:solidFill>
                        <a:effectLst/>
                        <a:uLnTx/>
                        <a:uFillTx/>
                        <a:latin typeface="Cambria Math" panose="02040503050406030204" pitchFamily="18" charset="0"/>
                        <a:ea typeface="+mn-ea"/>
                        <a:cs typeface="+mn-cs"/>
                      </a:rPr>
                      <m:t>=</m:t>
                    </m:r>
                    <m:f>
                      <m:fPr>
                        <m:ctrlPr>
                          <a:rPr kumimoji="0" lang="es-ES" sz="1400" b="0" i="1" u="none" strike="noStrike" kern="0" cap="none" spc="0" normalizeH="0" baseline="0">
                            <a:ln>
                              <a:noFill/>
                            </a:ln>
                            <a:solidFill>
                              <a:schemeClr val="accent4">
                                <a:lumMod val="20000"/>
                                <a:lumOff val="80000"/>
                              </a:schemeClr>
                            </a:solidFill>
                            <a:effectLst/>
                            <a:uLnTx/>
                            <a:uFillTx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fPr>
                      <m:num>
                        <m:sSub>
                          <m:sSubPr>
                            <m:ctrlPr>
                              <a:rPr kumimoji="0" lang="es-ES" sz="1400" b="0" i="1" u="none" strike="noStrike" kern="0" cap="none" spc="0" normalizeH="0" baseline="0">
                                <a:ln>
                                  <a:noFill/>
                                </a:ln>
                                <a:solidFill>
                                  <a:schemeClr val="accent4">
                                    <a:lumMod val="20000"/>
                                    <a:lumOff val="80000"/>
                                  </a:schemeClr>
                                </a:solidFill>
                                <a:effectLst/>
                                <a:uLnTx/>
                                <a:uFillTx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sSubPr>
                          <m:e>
                            <m:r>
                              <a:rPr kumimoji="0" lang="es-ES" sz="1400" b="0" i="1" u="none" strike="noStrike" kern="0" cap="none" spc="0" normalizeH="0" baseline="0">
                                <a:ln>
                                  <a:noFill/>
                                </a:ln>
                                <a:solidFill>
                                  <a:schemeClr val="accent4">
                                    <a:lumMod val="20000"/>
                                    <a:lumOff val="80000"/>
                                  </a:schemeClr>
                                </a:solidFill>
                                <a:effectLst/>
                                <a:uLnTx/>
                                <a:uFillTx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𝑞</m:t>
                            </m:r>
                          </m:e>
                          <m:sub>
                            <m:r>
                              <a:rPr kumimoji="0" lang="es-ES" sz="1400" b="0" i="1" u="none" strike="noStrike" kern="0" cap="none" spc="0" normalizeH="0" baseline="0">
                                <a:ln>
                                  <a:noFill/>
                                </a:ln>
                                <a:solidFill>
                                  <a:schemeClr val="accent4">
                                    <a:lumMod val="20000"/>
                                    <a:lumOff val="80000"/>
                                  </a:schemeClr>
                                </a:solidFill>
                                <a:effectLst/>
                                <a:uLnTx/>
                                <a:uFillTx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𝑢𝑙𝑡</m:t>
                            </m:r>
                          </m:sub>
                        </m:sSub>
                      </m:num>
                      <m:den>
                        <m:r>
                          <a:rPr kumimoji="0" lang="es-ES" sz="1400" b="0" i="1" u="none" strike="noStrike" kern="0" cap="none" spc="0" normalizeH="0" baseline="0">
                            <a:ln>
                              <a:noFill/>
                            </a:ln>
                            <a:solidFill>
                              <a:schemeClr val="accent4">
                                <a:lumMod val="20000"/>
                                <a:lumOff val="80000"/>
                              </a:schemeClr>
                            </a:solidFill>
                            <a:effectLst/>
                            <a:uLnTx/>
                            <a:uFillTx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𝐹𝑆</m:t>
                        </m:r>
                      </m:den>
                    </m:f>
                    <m:r>
                      <a:rPr kumimoji="0" lang="es-ES" sz="1400" b="0" i="1" u="none" strike="noStrike" kern="0" cap="none" spc="0" normalizeH="0" baseline="0">
                        <a:ln>
                          <a:noFill/>
                        </a:ln>
                        <a:solidFill>
                          <a:schemeClr val="accent4">
                            <a:lumMod val="20000"/>
                            <a:lumOff val="80000"/>
                          </a:schemeClr>
                        </a:solidFill>
                        <a:effectLst/>
                        <a:uLnTx/>
                        <a:uFillTx/>
                        <a:latin typeface="Cambria Math" panose="02040503050406030204" pitchFamily="18" charset="0"/>
                        <a:ea typeface="+mn-ea"/>
                        <a:cs typeface="+mn-cs"/>
                      </a:rPr>
                      <m:t>−</m:t>
                    </m:r>
                    <m:f>
                      <m:fPr>
                        <m:ctrlPr>
                          <a:rPr kumimoji="0" lang="es-ES" sz="1400" b="0" i="1" u="none" strike="noStrike" kern="0" cap="none" spc="0" normalizeH="0" baseline="0">
                            <a:ln>
                              <a:noFill/>
                            </a:ln>
                            <a:solidFill>
                              <a:schemeClr val="accent4">
                                <a:lumMod val="20000"/>
                                <a:lumOff val="80000"/>
                              </a:schemeClr>
                            </a:solidFill>
                            <a:effectLst/>
                            <a:uLnTx/>
                            <a:uFillTx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fPr>
                      <m:num>
                        <m:r>
                          <a:rPr kumimoji="0" lang="es-ES" sz="1400" b="0" i="1" u="none" strike="noStrike" kern="0" cap="none" spc="0" normalizeH="0" baseline="0">
                            <a:ln>
                              <a:noFill/>
                            </a:ln>
                            <a:solidFill>
                              <a:schemeClr val="accent4">
                                <a:lumMod val="20000"/>
                                <a:lumOff val="80000"/>
                              </a:schemeClr>
                            </a:solidFill>
                            <a:effectLst/>
                            <a:uLnTx/>
                            <a:uFillTx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𝑠</m:t>
                        </m:r>
                      </m:num>
                      <m:den>
                        <m:r>
                          <a:rPr kumimoji="0" lang="es-ES" sz="1400" b="0" i="1" u="none" strike="noStrike" kern="0" cap="none" spc="0" normalizeH="0" baseline="0">
                            <a:ln>
                              <a:noFill/>
                            </a:ln>
                            <a:solidFill>
                              <a:schemeClr val="accent4">
                                <a:lumMod val="20000"/>
                                <a:lumOff val="80000"/>
                              </a:schemeClr>
                            </a:solidFill>
                            <a:effectLst/>
                            <a:uLnTx/>
                            <a:uFillTx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𝑐</m:t>
                        </m:r>
                      </m:den>
                    </m:f>
                    <m:r>
                      <a:rPr kumimoji="0" lang="es-ES" sz="1400" b="0" i="1" u="none" strike="noStrike" kern="0" cap="none" spc="0" normalizeH="0" baseline="0">
                        <a:ln>
                          <a:noFill/>
                        </a:ln>
                        <a:solidFill>
                          <a:schemeClr val="accent4">
                            <a:lumMod val="20000"/>
                            <a:lumOff val="80000"/>
                          </a:schemeClr>
                        </a:solidFill>
                        <a:effectLst/>
                        <a:uLnTx/>
                        <a:uFillTx/>
                        <a:latin typeface="Cambria Math" panose="02040503050406030204" pitchFamily="18" charset="0"/>
                        <a:ea typeface="+mn-ea"/>
                        <a:cs typeface="+mn-cs"/>
                      </a:rPr>
                      <m:t>−</m:t>
                    </m:r>
                    <m:sSub>
                      <m:sSubPr>
                        <m:ctrlPr>
                          <a:rPr kumimoji="0" lang="es-ES" sz="1400" b="0" i="1" u="none" strike="noStrike" kern="0" cap="none" spc="0" normalizeH="0" baseline="0">
                            <a:ln>
                              <a:noFill/>
                            </a:ln>
                            <a:solidFill>
                              <a:schemeClr val="accent4">
                                <a:lumMod val="20000"/>
                                <a:lumOff val="80000"/>
                              </a:schemeClr>
                            </a:solidFill>
                            <a:effectLst/>
                            <a:uLnTx/>
                            <a:uFillTx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sSubPr>
                      <m:e>
                        <m:r>
                          <a:rPr kumimoji="0" lang="es-ES" sz="1400" b="0" i="1" u="none" strike="noStrike" kern="0" cap="none" spc="0" normalizeH="0" baseline="0">
                            <a:ln>
                              <a:noFill/>
                            </a:ln>
                            <a:solidFill>
                              <a:schemeClr val="accent4">
                                <a:lumMod val="20000"/>
                                <a:lumOff val="80000"/>
                              </a:schemeClr>
                            </a:solidFill>
                            <a:effectLst/>
                            <a:uLnTx/>
                            <a:uFillTx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𝛾</m:t>
                        </m:r>
                      </m:e>
                      <m:sub>
                        <m:r>
                          <a:rPr kumimoji="0" lang="es-PE" sz="1400" b="0" i="1" u="none" strike="noStrike" kern="0" cap="none" spc="0" normalizeH="0" baseline="0">
                            <a:ln>
                              <a:noFill/>
                            </a:ln>
                            <a:solidFill>
                              <a:schemeClr val="accent4">
                                <a:lumMod val="20000"/>
                                <a:lumOff val="80000"/>
                              </a:schemeClr>
                            </a:solidFill>
                            <a:effectLst/>
                            <a:uLnTx/>
                            <a:uFillTx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𝑠</m:t>
                        </m:r>
                      </m:sub>
                    </m:sSub>
                    <m:r>
                      <a:rPr kumimoji="0" lang="es-ES" sz="1400" b="0" i="1" u="none" strike="noStrike" kern="0" cap="none" spc="0" normalizeH="0" baseline="0">
                        <a:ln>
                          <a:noFill/>
                        </a:ln>
                        <a:solidFill>
                          <a:schemeClr val="accent4">
                            <a:lumMod val="20000"/>
                            <a:lumOff val="80000"/>
                          </a:schemeClr>
                        </a:solidFill>
                        <a:effectLst/>
                        <a:uLnTx/>
                        <a:uFillTx/>
                        <a:latin typeface="Cambria Math" panose="02040503050406030204" pitchFamily="18" charset="0"/>
                        <a:ea typeface="+mn-ea"/>
                        <a:cs typeface="+mn-cs"/>
                      </a:rPr>
                      <m:t>∗</m:t>
                    </m:r>
                    <m:sSub>
                      <m:sSubPr>
                        <m:ctrlPr>
                          <a:rPr kumimoji="0" lang="es-ES" sz="1400" b="0" i="1" u="none" strike="noStrike" kern="0" cap="none" spc="0" normalizeH="0" baseline="0">
                            <a:ln>
                              <a:noFill/>
                            </a:ln>
                            <a:solidFill>
                              <a:schemeClr val="accent4">
                                <a:lumMod val="20000"/>
                                <a:lumOff val="80000"/>
                              </a:schemeClr>
                            </a:solidFill>
                            <a:effectLst/>
                            <a:uLnTx/>
                            <a:uFillTx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sSubPr>
                      <m:e>
                        <m:r>
                          <a:rPr kumimoji="0" lang="es-ES" sz="1400" b="0" i="1" u="none" strike="noStrike" kern="0" cap="none" spc="0" normalizeH="0" baseline="0">
                            <a:ln>
                              <a:noFill/>
                            </a:ln>
                            <a:solidFill>
                              <a:schemeClr val="accent4">
                                <a:lumMod val="20000"/>
                                <a:lumOff val="80000"/>
                              </a:schemeClr>
                            </a:solidFill>
                            <a:effectLst/>
                            <a:uLnTx/>
                            <a:uFillTx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h</m:t>
                        </m:r>
                      </m:e>
                      <m:sub>
                        <m:r>
                          <a:rPr kumimoji="0" lang="es-ES" sz="1400" b="0" i="1" u="none" strike="noStrike" kern="0" cap="none" spc="0" normalizeH="0" baseline="0">
                            <a:ln>
                              <a:noFill/>
                            </a:ln>
                            <a:solidFill>
                              <a:schemeClr val="accent4">
                                <a:lumMod val="20000"/>
                                <a:lumOff val="80000"/>
                              </a:schemeClr>
                            </a:solidFill>
                            <a:effectLst/>
                            <a:uLnTx/>
                            <a:uFillTx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𝑓</m:t>
                        </m:r>
                      </m:sub>
                    </m:sSub>
                  </m:oMath>
                </m:oMathPara>
              </a14:m>
              <a:endParaRPr kumimoji="0" lang="es-ES" sz="1400" b="0" i="1" u="none" strike="noStrike" kern="0" cap="none" spc="0" normalizeH="0" baseline="0">
                <a:ln>
                  <a:noFill/>
                </a:ln>
                <a:solidFill>
                  <a:srgbClr val="ED7D31">
                    <a:lumMod val="40000"/>
                    <a:lumOff val="60000"/>
                  </a:srgbClr>
                </a:solidFill>
                <a:effectLst/>
                <a:uLnTx/>
                <a:uFillTx/>
                <a:latin typeface="Cambria Math" panose="02040503050406030204" pitchFamily="18" charset="0"/>
                <a:ea typeface="+mn-ea"/>
                <a:cs typeface="+mn-cs"/>
              </a:endParaRPr>
            </a:p>
          </xdr:txBody>
        </xdr:sp>
      </mc:Choice>
      <mc:Fallback xmlns="">
        <xdr:sp macro="" textlink="">
          <xdr:nvSpPr>
            <xdr:cNvPr id="24" name="CuadroTexto 23">
              <a:extLst>
                <a:ext uri="{FF2B5EF4-FFF2-40B4-BE49-F238E27FC236}">
                  <a16:creationId xmlns:a16="http://schemas.microsoft.com/office/drawing/2014/main" id="{F6CCD494-6D92-441F-BE99-07F82E9968CF}"/>
                </a:ext>
              </a:extLst>
            </xdr:cNvPr>
            <xdr:cNvSpPr txBox="1"/>
          </xdr:nvSpPr>
          <xdr:spPr>
            <a:xfrm>
              <a:off x="561975" y="19307175"/>
              <a:ext cx="1936749" cy="452437"/>
            </a:xfrm>
            <a:prstGeom prst="rect">
              <a:avLst/>
            </a:prstGeom>
            <a:solidFill>
              <a:srgbClr val="70AD47">
                <a:lumMod val="75000"/>
              </a:srgbClr>
            </a:solidFill>
            <a:ln w="19050" cmpd="dbl">
              <a:solidFill>
                <a:srgbClr val="002060"/>
              </a:solidFill>
            </a:ln>
            <a:effectLst/>
          </xdr:spPr>
          <xdr:txBody>
            <a:bodyPr vertOverflow="clip" horzOverflow="clip" wrap="square" lIns="0" tIns="0" rIns="0" bIns="0" rtlCol="0" anchor="t">
              <a:noAutofit/>
            </a:bodyPr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s-ES" sz="1400" b="0" i="0" u="none" strike="noStrike" kern="0" cap="none" spc="0" normalizeH="0" baseline="0">
                  <a:ln>
                    <a:noFill/>
                  </a:ln>
                  <a:solidFill>
                    <a:schemeClr val="accent4">
                      <a:lumMod val="20000"/>
                      <a:lumOff val="80000"/>
                    </a:schemeClr>
                  </a:solidFill>
                  <a:effectLst/>
                  <a:uLnTx/>
                  <a:uFillTx/>
                  <a:latin typeface="Cambria Math" panose="02040503050406030204" pitchFamily="18" charset="0"/>
                  <a:ea typeface="+mn-ea"/>
                  <a:cs typeface="+mn-cs"/>
                </a:rPr>
                <a:t>𝑞_𝑛𝑒𝑡=𝑞_𝑢𝑙𝑡/𝐹𝑆−𝑠/𝑐−𝛾_</a:t>
              </a:r>
              <a:r>
                <a:rPr kumimoji="0" lang="es-PE" sz="1400" b="0" i="0" u="none" strike="noStrike" kern="0" cap="none" spc="0" normalizeH="0" baseline="0">
                  <a:ln>
                    <a:noFill/>
                  </a:ln>
                  <a:solidFill>
                    <a:schemeClr val="accent4">
                      <a:lumMod val="20000"/>
                      <a:lumOff val="80000"/>
                    </a:schemeClr>
                  </a:solidFill>
                  <a:effectLst/>
                  <a:uLnTx/>
                  <a:uFillTx/>
                  <a:latin typeface="Cambria Math" panose="02040503050406030204" pitchFamily="18" charset="0"/>
                  <a:ea typeface="+mn-ea"/>
                  <a:cs typeface="+mn-cs"/>
                </a:rPr>
                <a:t>𝑠</a:t>
              </a:r>
              <a:r>
                <a:rPr kumimoji="0" lang="es-ES" sz="1400" b="0" i="0" u="none" strike="noStrike" kern="0" cap="none" spc="0" normalizeH="0" baseline="0">
                  <a:ln>
                    <a:noFill/>
                  </a:ln>
                  <a:solidFill>
                    <a:schemeClr val="accent4">
                      <a:lumMod val="20000"/>
                      <a:lumOff val="80000"/>
                    </a:schemeClr>
                  </a:solidFill>
                  <a:effectLst/>
                  <a:uLnTx/>
                  <a:uFillTx/>
                  <a:latin typeface="Cambria Math" panose="02040503050406030204" pitchFamily="18" charset="0"/>
                  <a:ea typeface="+mn-ea"/>
                  <a:cs typeface="+mn-cs"/>
                </a:rPr>
                <a:t>∗ℎ_𝑓</a:t>
              </a:r>
              <a:endParaRPr kumimoji="0" lang="es-ES" sz="1400" b="0" i="1" u="none" strike="noStrike" kern="0" cap="none" spc="0" normalizeH="0" baseline="0">
                <a:ln>
                  <a:noFill/>
                </a:ln>
                <a:solidFill>
                  <a:srgbClr val="ED7D31">
                    <a:lumMod val="40000"/>
                    <a:lumOff val="60000"/>
                  </a:srgbClr>
                </a:solidFill>
                <a:effectLst/>
                <a:uLnTx/>
                <a:uFillTx/>
                <a:latin typeface="Cambria Math" panose="02040503050406030204" pitchFamily="18" charset="0"/>
                <a:ea typeface="+mn-ea"/>
                <a:cs typeface="+mn-cs"/>
              </a:endParaRPr>
            </a:p>
          </xdr:txBody>
        </xdr:sp>
      </mc:Fallback>
    </mc:AlternateContent>
    <xdr:clientData/>
  </xdr:oneCellAnchor>
  <xdr:twoCellAnchor editAs="oneCell">
    <xdr:from>
      <xdr:col>37</xdr:col>
      <xdr:colOff>0</xdr:colOff>
      <xdr:row>72</xdr:row>
      <xdr:rowOff>76200</xdr:rowOff>
    </xdr:from>
    <xdr:to>
      <xdr:col>60</xdr:col>
      <xdr:colOff>19050</xdr:colOff>
      <xdr:row>81</xdr:row>
      <xdr:rowOff>142875</xdr:rowOff>
    </xdr:to>
    <xdr:pic>
      <xdr:nvPicPr>
        <xdr:cNvPr id="25" name="Imagen 24">
          <a:extLst>
            <a:ext uri="{FF2B5EF4-FFF2-40B4-BE49-F238E27FC236}">
              <a16:creationId xmlns:a16="http://schemas.microsoft.com/office/drawing/2014/main" id="{B60E9C61-9295-4A9E-B7B3-28FE1BF9EB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391650" y="16973550"/>
          <a:ext cx="6000750" cy="2133600"/>
        </a:xfrm>
        <a:prstGeom prst="rect">
          <a:avLst/>
        </a:prstGeom>
        <a:ln>
          <a:solidFill>
            <a:schemeClr val="accent2">
              <a:lumMod val="75000"/>
            </a:schemeClr>
          </a:solidFill>
        </a:ln>
      </xdr:spPr>
    </xdr:pic>
    <xdr:clientData/>
  </xdr:twoCellAnchor>
  <xdr:twoCellAnchor>
    <xdr:from>
      <xdr:col>32</xdr:col>
      <xdr:colOff>0</xdr:colOff>
      <xdr:row>12</xdr:row>
      <xdr:rowOff>38100</xdr:rowOff>
    </xdr:from>
    <xdr:to>
      <xdr:col>32</xdr:col>
      <xdr:colOff>0</xdr:colOff>
      <xdr:row>16</xdr:row>
      <xdr:rowOff>38100</xdr:rowOff>
    </xdr:to>
    <xdr:cxnSp macro="">
      <xdr:nvCxnSpPr>
        <xdr:cNvPr id="26" name="Conector recto de flecha 25">
          <a:extLst>
            <a:ext uri="{FF2B5EF4-FFF2-40B4-BE49-F238E27FC236}">
              <a16:creationId xmlns:a16="http://schemas.microsoft.com/office/drawing/2014/main" id="{DA2514BE-7CBE-494C-9CC9-DDE5FBAB1999}"/>
            </a:ext>
          </a:extLst>
        </xdr:cNvPr>
        <xdr:cNvCxnSpPr/>
      </xdr:nvCxnSpPr>
      <xdr:spPr>
        <a:xfrm>
          <a:off x="8153400" y="2695575"/>
          <a:ext cx="0" cy="971550"/>
        </a:xfrm>
        <a:prstGeom prst="straightConnector1">
          <a:avLst/>
        </a:prstGeom>
        <a:ln w="19050">
          <a:solidFill>
            <a:srgbClr val="FF0066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31</xdr:col>
      <xdr:colOff>238125</xdr:colOff>
      <xdr:row>7</xdr:row>
      <xdr:rowOff>180975</xdr:rowOff>
    </xdr:from>
    <xdr:to>
      <xdr:col>31</xdr:col>
      <xdr:colOff>238125</xdr:colOff>
      <xdr:row>11</xdr:row>
      <xdr:rowOff>9525</xdr:rowOff>
    </xdr:to>
    <xdr:cxnSp macro="">
      <xdr:nvCxnSpPr>
        <xdr:cNvPr id="27" name="Conector recto de flecha 26">
          <a:extLst>
            <a:ext uri="{FF2B5EF4-FFF2-40B4-BE49-F238E27FC236}">
              <a16:creationId xmlns:a16="http://schemas.microsoft.com/office/drawing/2014/main" id="{B0DC2DCF-8D34-44BA-B1A7-7888C763BB27}"/>
            </a:ext>
          </a:extLst>
        </xdr:cNvPr>
        <xdr:cNvCxnSpPr/>
      </xdr:nvCxnSpPr>
      <xdr:spPr>
        <a:xfrm flipV="1">
          <a:off x="8143875" y="1638300"/>
          <a:ext cx="0" cy="771525"/>
        </a:xfrm>
        <a:prstGeom prst="straightConnector1">
          <a:avLst/>
        </a:prstGeom>
        <a:ln w="19050">
          <a:solidFill>
            <a:srgbClr val="FF0066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2</xdr:col>
      <xdr:colOff>133350</xdr:colOff>
      <xdr:row>91</xdr:row>
      <xdr:rowOff>152400</xdr:rowOff>
    </xdr:from>
    <xdr:ext cx="962025" cy="571500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8" name="CuadroTexto 27">
              <a:extLst>
                <a:ext uri="{FF2B5EF4-FFF2-40B4-BE49-F238E27FC236}">
                  <a16:creationId xmlns:a16="http://schemas.microsoft.com/office/drawing/2014/main" id="{CFAC3E3B-AEEA-4822-BC36-8B63CDCB8F8E}"/>
                </a:ext>
              </a:extLst>
            </xdr:cNvPr>
            <xdr:cNvSpPr txBox="1"/>
          </xdr:nvSpPr>
          <xdr:spPr>
            <a:xfrm>
              <a:off x="628650" y="21421725"/>
              <a:ext cx="962025" cy="571500"/>
            </a:xfrm>
            <a:prstGeom prst="rect">
              <a:avLst/>
            </a:prstGeom>
            <a:solidFill>
              <a:srgbClr val="70AD47">
                <a:lumMod val="75000"/>
              </a:srgbClr>
            </a:solidFill>
            <a:ln w="19050" cmpd="dbl">
              <a:solidFill>
                <a:srgbClr val="002060"/>
              </a:solidFill>
            </a:ln>
            <a:effectLst/>
          </xdr:spPr>
          <xdr:txBody>
            <a:bodyPr vertOverflow="clip" horzOverflow="clip" wrap="square" lIns="0" tIns="0" rIns="0" bIns="0" rtlCol="0" anchor="t">
              <a:noAutofit/>
            </a:bodyPr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kumimoji="0" lang="es-ES" sz="1600" b="0" i="1" u="none" strike="noStrike" kern="0" cap="none" spc="0" normalizeH="0" baseline="0" noProof="0">
                        <a:ln>
                          <a:noFill/>
                        </a:ln>
                        <a:solidFill>
                          <a:schemeClr val="accent4">
                            <a:lumMod val="20000"/>
                            <a:lumOff val="80000"/>
                          </a:schemeClr>
                        </a:solidFill>
                        <a:effectLst/>
                        <a:uLnTx/>
                        <a:uFillTx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𝐴𝑧</m:t>
                    </m:r>
                    <m:r>
                      <a:rPr kumimoji="0" lang="es-ES" sz="1600" b="0" i="1" u="none" strike="noStrike" kern="0" cap="none" spc="0" normalizeH="0" baseline="0" noProof="0">
                        <a:ln>
                          <a:noFill/>
                        </a:ln>
                        <a:solidFill>
                          <a:schemeClr val="accent4">
                            <a:lumMod val="20000"/>
                            <a:lumOff val="80000"/>
                          </a:schemeClr>
                        </a:solidFill>
                        <a:effectLst/>
                        <a:uLnTx/>
                        <a:uFillTx/>
                        <a:latin typeface="Cambria Math" panose="02040503050406030204" pitchFamily="18" charset="0"/>
                        <a:ea typeface="+mn-ea"/>
                        <a:cs typeface="+mn-cs"/>
                      </a:rPr>
                      <m:t>=</m:t>
                    </m:r>
                    <m:f>
                      <m:fPr>
                        <m:ctrlPr>
                          <a:rPr kumimoji="0" lang="es-ES" sz="1600" b="0" i="1" u="none" strike="noStrike" kern="0" cap="none" spc="0" normalizeH="0" baseline="0" noProof="0">
                            <a:ln>
                              <a:noFill/>
                            </a:ln>
                            <a:solidFill>
                              <a:schemeClr val="accent4">
                                <a:lumMod val="20000"/>
                                <a:lumOff val="80000"/>
                              </a:schemeClr>
                            </a:solidFill>
                            <a:effectLst/>
                            <a:uLnTx/>
                            <a:uFillTx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fPr>
                      <m:num>
                        <m:r>
                          <a:rPr kumimoji="0" lang="es-ES" sz="1600" b="0" i="1" u="none" strike="noStrike" kern="0" cap="none" spc="0" normalizeH="0" baseline="0" noProof="0">
                            <a:ln>
                              <a:noFill/>
                            </a:ln>
                            <a:solidFill>
                              <a:schemeClr val="accent4">
                                <a:lumMod val="20000"/>
                                <a:lumOff val="80000"/>
                              </a:schemeClr>
                            </a:solidFill>
                            <a:effectLst/>
                            <a:uLnTx/>
                            <a:uFillTx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𝑃𝑠</m:t>
                        </m:r>
                      </m:num>
                      <m:den>
                        <m:sSub>
                          <m:sSubPr>
                            <m:ctrlPr>
                              <a:rPr kumimoji="0" lang="es-ES" sz="1600" b="0" i="1" u="none" strike="noStrike" kern="0" cap="none" spc="0" normalizeH="0" baseline="0" noProof="0">
                                <a:ln>
                                  <a:noFill/>
                                </a:ln>
                                <a:solidFill>
                                  <a:schemeClr val="accent4">
                                    <a:lumMod val="20000"/>
                                    <a:lumOff val="80000"/>
                                  </a:schemeClr>
                                </a:solidFill>
                                <a:effectLst/>
                                <a:uLnTx/>
                                <a:uFillTx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sSubPr>
                          <m:e>
                            <m:r>
                              <a:rPr kumimoji="0" lang="es-PE" sz="1600" b="0" i="1" u="none" strike="noStrike" kern="0" cap="none" spc="0" normalizeH="0" baseline="0" noProof="0">
                                <a:ln>
                                  <a:noFill/>
                                </a:ln>
                                <a:solidFill>
                                  <a:schemeClr val="accent4">
                                    <a:lumMod val="20000"/>
                                    <a:lumOff val="80000"/>
                                  </a:schemeClr>
                                </a:solidFill>
                                <a:effectLst/>
                                <a:uLnTx/>
                                <a:uFillTx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𝑞</m:t>
                            </m:r>
                          </m:e>
                          <m:sub>
                            <m:r>
                              <a:rPr kumimoji="0" lang="es-PE" sz="1600" b="0" i="1" u="none" strike="noStrike" kern="0" cap="none" spc="0" normalizeH="0" baseline="0" noProof="0">
                                <a:ln>
                                  <a:noFill/>
                                </a:ln>
                                <a:solidFill>
                                  <a:schemeClr val="accent4">
                                    <a:lumMod val="20000"/>
                                    <a:lumOff val="80000"/>
                                  </a:schemeClr>
                                </a:solidFill>
                                <a:effectLst/>
                                <a:uLnTx/>
                                <a:uFillTx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𝑛𝑒𝑡</m:t>
                            </m:r>
                          </m:sub>
                        </m:sSub>
                      </m:den>
                    </m:f>
                  </m:oMath>
                </m:oMathPara>
              </a14:m>
              <a:endParaRPr kumimoji="0" lang="es-ES" sz="1800" b="0" i="1" u="none" strike="noStrike" kern="0" cap="none" spc="0" normalizeH="0" baseline="0" noProof="0">
                <a:ln>
                  <a:noFill/>
                </a:ln>
                <a:solidFill>
                  <a:schemeClr val="accent4">
                    <a:lumMod val="20000"/>
                    <a:lumOff val="80000"/>
                  </a:schemeClr>
                </a:solidFill>
                <a:effectLst/>
                <a:uLnTx/>
                <a:uFillTx/>
                <a:latin typeface="Cambria Math" panose="02040503050406030204" pitchFamily="18" charset="0"/>
                <a:ea typeface="+mn-ea"/>
                <a:cs typeface="+mn-cs"/>
              </a:endParaRPr>
            </a:p>
          </xdr:txBody>
        </xdr:sp>
      </mc:Choice>
      <mc:Fallback xmlns="">
        <xdr:sp macro="" textlink="">
          <xdr:nvSpPr>
            <xdr:cNvPr id="28" name="CuadroTexto 27">
              <a:extLst>
                <a:ext uri="{FF2B5EF4-FFF2-40B4-BE49-F238E27FC236}">
                  <a16:creationId xmlns:a16="http://schemas.microsoft.com/office/drawing/2014/main" id="{CFAC3E3B-AEEA-4822-BC36-8B63CDCB8F8E}"/>
                </a:ext>
              </a:extLst>
            </xdr:cNvPr>
            <xdr:cNvSpPr txBox="1"/>
          </xdr:nvSpPr>
          <xdr:spPr>
            <a:xfrm>
              <a:off x="628650" y="21421725"/>
              <a:ext cx="962025" cy="571500"/>
            </a:xfrm>
            <a:prstGeom prst="rect">
              <a:avLst/>
            </a:prstGeom>
            <a:solidFill>
              <a:srgbClr val="70AD47">
                <a:lumMod val="75000"/>
              </a:srgbClr>
            </a:solidFill>
            <a:ln w="19050" cmpd="dbl">
              <a:solidFill>
                <a:srgbClr val="002060"/>
              </a:solidFill>
            </a:ln>
            <a:effectLst/>
          </xdr:spPr>
          <xdr:txBody>
            <a:bodyPr vertOverflow="clip" horzOverflow="clip" wrap="square" lIns="0" tIns="0" rIns="0" bIns="0" rtlCol="0" anchor="t">
              <a:noAutofit/>
            </a:bodyPr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s-ES" sz="1600" b="0" i="0" u="none" strike="noStrike" kern="0" cap="none" spc="0" normalizeH="0" baseline="0" noProof="0">
                  <a:ln>
                    <a:noFill/>
                  </a:ln>
                  <a:solidFill>
                    <a:schemeClr val="accent4">
                      <a:lumMod val="20000"/>
                      <a:lumOff val="80000"/>
                    </a:schemeClr>
                  </a:solidFill>
                  <a:effectLst/>
                  <a:uLnTx/>
                  <a:uFillTx/>
                  <a:latin typeface="Cambria Math" panose="02040503050406030204" pitchFamily="18" charset="0"/>
                  <a:ea typeface="+mn-ea"/>
                  <a:cs typeface="+mn-cs"/>
                </a:rPr>
                <a:t>𝐴𝑧=𝑃𝑠/</a:t>
              </a:r>
              <a:r>
                <a:rPr kumimoji="0" lang="es-PE" sz="1600" b="0" i="0" u="none" strike="noStrike" kern="0" cap="none" spc="0" normalizeH="0" baseline="0" noProof="0">
                  <a:ln>
                    <a:noFill/>
                  </a:ln>
                  <a:solidFill>
                    <a:schemeClr val="accent4">
                      <a:lumMod val="20000"/>
                      <a:lumOff val="80000"/>
                    </a:schemeClr>
                  </a:solidFill>
                  <a:effectLst/>
                  <a:uLnTx/>
                  <a:uFillTx/>
                  <a:latin typeface="Cambria Math" panose="02040503050406030204" pitchFamily="18" charset="0"/>
                  <a:ea typeface="+mn-ea"/>
                  <a:cs typeface="+mn-cs"/>
                </a:rPr>
                <a:t>𝑞</a:t>
              </a:r>
              <a:r>
                <a:rPr kumimoji="0" lang="es-ES" sz="1600" b="0" i="0" u="none" strike="noStrike" kern="0" cap="none" spc="0" normalizeH="0" baseline="0" noProof="0">
                  <a:ln>
                    <a:noFill/>
                  </a:ln>
                  <a:solidFill>
                    <a:schemeClr val="accent4">
                      <a:lumMod val="20000"/>
                      <a:lumOff val="80000"/>
                    </a:schemeClr>
                  </a:solidFill>
                  <a:effectLst/>
                  <a:uLnTx/>
                  <a:uFillTx/>
                  <a:latin typeface="Cambria Math" panose="02040503050406030204" pitchFamily="18" charset="0"/>
                  <a:ea typeface="+mn-ea"/>
                  <a:cs typeface="+mn-cs"/>
                </a:rPr>
                <a:t>_</a:t>
              </a:r>
              <a:r>
                <a:rPr kumimoji="0" lang="es-PE" sz="1600" b="0" i="0" u="none" strike="noStrike" kern="0" cap="none" spc="0" normalizeH="0" baseline="0" noProof="0">
                  <a:ln>
                    <a:noFill/>
                  </a:ln>
                  <a:solidFill>
                    <a:schemeClr val="accent4">
                      <a:lumMod val="20000"/>
                      <a:lumOff val="80000"/>
                    </a:schemeClr>
                  </a:solidFill>
                  <a:effectLst/>
                  <a:uLnTx/>
                  <a:uFillTx/>
                  <a:latin typeface="Cambria Math" panose="02040503050406030204" pitchFamily="18" charset="0"/>
                  <a:ea typeface="+mn-ea"/>
                  <a:cs typeface="+mn-cs"/>
                </a:rPr>
                <a:t>𝑛𝑒𝑡 </a:t>
              </a:r>
              <a:endParaRPr kumimoji="0" lang="es-ES" sz="1800" b="0" i="1" u="none" strike="noStrike" kern="0" cap="none" spc="0" normalizeH="0" baseline="0" noProof="0">
                <a:ln>
                  <a:noFill/>
                </a:ln>
                <a:solidFill>
                  <a:schemeClr val="accent4">
                    <a:lumMod val="20000"/>
                    <a:lumOff val="80000"/>
                  </a:schemeClr>
                </a:solidFill>
                <a:effectLst/>
                <a:uLnTx/>
                <a:uFillTx/>
                <a:latin typeface="Cambria Math" panose="02040503050406030204" pitchFamily="18" charset="0"/>
                <a:ea typeface="+mn-ea"/>
                <a:cs typeface="+mn-cs"/>
              </a:endParaRPr>
            </a:p>
          </xdr:txBody>
        </xdr:sp>
      </mc:Fallback>
    </mc:AlternateContent>
    <xdr:clientData/>
  </xdr:oneCellAnchor>
  <xdr:oneCellAnchor>
    <xdr:from>
      <xdr:col>2</xdr:col>
      <xdr:colOff>47626</xdr:colOff>
      <xdr:row>98</xdr:row>
      <xdr:rowOff>47625</xdr:rowOff>
    </xdr:from>
    <xdr:ext cx="1485900" cy="438150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9" name="CuadroTexto 28">
              <a:extLst>
                <a:ext uri="{FF2B5EF4-FFF2-40B4-BE49-F238E27FC236}">
                  <a16:creationId xmlns:a16="http://schemas.microsoft.com/office/drawing/2014/main" id="{DFB558EB-CC79-4A67-82EC-570E0BE06EF4}"/>
                </a:ext>
              </a:extLst>
            </xdr:cNvPr>
            <xdr:cNvSpPr txBox="1"/>
          </xdr:nvSpPr>
          <xdr:spPr>
            <a:xfrm>
              <a:off x="542926" y="22926675"/>
              <a:ext cx="1485900" cy="438150"/>
            </a:xfrm>
            <a:prstGeom prst="rect">
              <a:avLst/>
            </a:prstGeom>
            <a:solidFill>
              <a:srgbClr val="70AD47">
                <a:lumMod val="75000"/>
              </a:srgbClr>
            </a:solidFill>
            <a:ln w="19050" cmpd="dbl">
              <a:solidFill>
                <a:srgbClr val="002060"/>
              </a:solidFill>
            </a:ln>
            <a:effectLst/>
          </xdr:spPr>
          <xdr:txBody>
            <a:bodyPr vertOverflow="clip" horzOverflow="clip" wrap="square" lIns="0" tIns="0" rIns="0" bIns="0" rtlCol="0" anchor="t">
              <a:noAutofit/>
            </a:bodyPr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kumimoji="0" lang="es-ES" sz="1400" b="0" i="1" u="none" strike="noStrike" kern="0" cap="none" spc="0" normalizeH="0" baseline="0">
                        <a:ln>
                          <a:noFill/>
                        </a:ln>
                        <a:solidFill>
                          <a:schemeClr val="accent4">
                            <a:lumMod val="20000"/>
                            <a:lumOff val="80000"/>
                          </a:schemeClr>
                        </a:solidFill>
                        <a:effectLst/>
                        <a:uLnTx/>
                        <a:uFillTx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𝑇</m:t>
                    </m:r>
                    <m:r>
                      <a:rPr kumimoji="0" lang="es-ES" sz="1400" b="0" i="1" u="none" strike="noStrike" kern="0" cap="none" spc="0" normalizeH="0" baseline="0">
                        <a:ln>
                          <a:noFill/>
                        </a:ln>
                        <a:solidFill>
                          <a:schemeClr val="accent4">
                            <a:lumMod val="20000"/>
                            <a:lumOff val="80000"/>
                          </a:schemeClr>
                        </a:solidFill>
                        <a:effectLst/>
                        <a:uLnTx/>
                        <a:uFillTx/>
                        <a:latin typeface="Cambria Math" panose="02040503050406030204" pitchFamily="18" charset="0"/>
                        <a:ea typeface="+mn-ea"/>
                        <a:cs typeface="+mn-cs"/>
                      </a:rPr>
                      <m:t>= </m:t>
                    </m:r>
                    <m:rad>
                      <m:radPr>
                        <m:degHide m:val="on"/>
                        <m:ctrlPr>
                          <a:rPr kumimoji="0" lang="es-ES" sz="1400" b="0" i="1" u="none" strike="noStrike" kern="0" cap="none" spc="0" normalizeH="0" baseline="0">
                            <a:ln>
                              <a:noFill/>
                            </a:ln>
                            <a:solidFill>
                              <a:schemeClr val="accent4">
                                <a:lumMod val="20000"/>
                                <a:lumOff val="80000"/>
                              </a:schemeClr>
                            </a:solidFill>
                            <a:effectLst/>
                            <a:uLnTx/>
                            <a:uFillTx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radPr>
                      <m:deg/>
                      <m:e>
                        <m:sSub>
                          <m:sSubPr>
                            <m:ctrlPr>
                              <a:rPr kumimoji="0" lang="es-ES" sz="1400" b="0" i="1" u="none" strike="noStrike" kern="0" cap="none" spc="0" normalizeH="0" baseline="0">
                                <a:ln>
                                  <a:noFill/>
                                </a:ln>
                                <a:solidFill>
                                  <a:schemeClr val="accent4">
                                    <a:lumMod val="20000"/>
                                    <a:lumOff val="80000"/>
                                  </a:schemeClr>
                                </a:solidFill>
                                <a:effectLst/>
                                <a:uLnTx/>
                                <a:uFillTx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sSubPr>
                          <m:e>
                            <m:r>
                              <a:rPr kumimoji="0" lang="es-ES" sz="1400" b="0" i="1" u="none" strike="noStrike" kern="0" cap="none" spc="0" normalizeH="0" baseline="0">
                                <a:ln>
                                  <a:noFill/>
                                </a:ln>
                                <a:solidFill>
                                  <a:schemeClr val="accent4">
                                    <a:lumMod val="20000"/>
                                    <a:lumOff val="80000"/>
                                  </a:schemeClr>
                                </a:solidFill>
                                <a:effectLst/>
                                <a:uLnTx/>
                                <a:uFillTx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𝐴</m:t>
                            </m:r>
                          </m:e>
                          <m:sub>
                            <m:r>
                              <a:rPr kumimoji="0" lang="es-ES" sz="1400" b="0" i="1" u="none" strike="noStrike" kern="0" cap="none" spc="0" normalizeH="0" baseline="0">
                                <a:ln>
                                  <a:noFill/>
                                </a:ln>
                                <a:solidFill>
                                  <a:schemeClr val="accent4">
                                    <a:lumMod val="20000"/>
                                    <a:lumOff val="80000"/>
                                  </a:schemeClr>
                                </a:solidFill>
                                <a:effectLst/>
                                <a:uLnTx/>
                                <a:uFillTx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𝑧</m:t>
                            </m:r>
                          </m:sub>
                        </m:sSub>
                      </m:e>
                    </m:rad>
                    <m:r>
                      <a:rPr kumimoji="0" lang="es-ES" sz="1400" b="0" i="1" u="none" strike="noStrike" kern="0" cap="none" spc="0" normalizeH="0" baseline="0">
                        <a:ln>
                          <a:noFill/>
                        </a:ln>
                        <a:solidFill>
                          <a:schemeClr val="accent4">
                            <a:lumMod val="20000"/>
                            <a:lumOff val="80000"/>
                          </a:schemeClr>
                        </a:solidFill>
                        <a:effectLst/>
                        <a:uLnTx/>
                        <a:uFillTx/>
                        <a:latin typeface="Cambria Math" panose="02040503050406030204" pitchFamily="18" charset="0"/>
                        <a:ea typeface="+mn-ea"/>
                        <a:cs typeface="+mn-cs"/>
                      </a:rPr>
                      <m:t>+</m:t>
                    </m:r>
                    <m:f>
                      <m:fPr>
                        <m:ctrlPr>
                          <a:rPr kumimoji="0" lang="es-ES" sz="1400" b="0" i="1" u="none" strike="noStrike" kern="0" cap="none" spc="0" normalizeH="0" baseline="0">
                            <a:ln>
                              <a:noFill/>
                            </a:ln>
                            <a:solidFill>
                              <a:schemeClr val="accent4">
                                <a:lumMod val="20000"/>
                                <a:lumOff val="80000"/>
                              </a:schemeClr>
                            </a:solidFill>
                            <a:effectLst/>
                            <a:uLnTx/>
                            <a:uFillTx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fPr>
                      <m:num>
                        <m:sSub>
                          <m:sSubPr>
                            <m:ctrlPr>
                              <a:rPr kumimoji="0" lang="es-ES" sz="1400" b="0" i="1" u="none" strike="noStrike" kern="0" cap="none" spc="0" normalizeH="0" baseline="0">
                                <a:ln>
                                  <a:noFill/>
                                </a:ln>
                                <a:solidFill>
                                  <a:schemeClr val="accent4">
                                    <a:lumMod val="20000"/>
                                    <a:lumOff val="80000"/>
                                  </a:schemeClr>
                                </a:solidFill>
                                <a:effectLst/>
                                <a:uLnTx/>
                                <a:uFillTx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sSubPr>
                          <m:e>
                            <m:r>
                              <a:rPr kumimoji="0" lang="es-ES" sz="1400" b="0" i="1" u="none" strike="noStrike" kern="0" cap="none" spc="0" normalizeH="0" baseline="0">
                                <a:ln>
                                  <a:noFill/>
                                </a:ln>
                                <a:solidFill>
                                  <a:schemeClr val="accent4">
                                    <a:lumMod val="20000"/>
                                    <a:lumOff val="80000"/>
                                  </a:schemeClr>
                                </a:solidFill>
                                <a:effectLst/>
                                <a:uLnTx/>
                                <a:uFillTx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𝑡</m:t>
                            </m:r>
                          </m:e>
                          <m:sub>
                            <m:r>
                              <a:rPr kumimoji="0" lang="es-ES" sz="1400" b="0" i="1" u="none" strike="noStrike" kern="0" cap="none" spc="0" normalizeH="0" baseline="0">
                                <a:ln>
                                  <a:noFill/>
                                </a:ln>
                                <a:solidFill>
                                  <a:schemeClr val="accent4">
                                    <a:lumMod val="20000"/>
                                    <a:lumOff val="80000"/>
                                  </a:schemeClr>
                                </a:solidFill>
                                <a:effectLst/>
                                <a:uLnTx/>
                                <a:uFillTx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1</m:t>
                            </m:r>
                          </m:sub>
                        </m:sSub>
                        <m:r>
                          <a:rPr kumimoji="0" lang="es-ES" sz="1400" b="0" i="1" u="none" strike="noStrike" kern="0" cap="none" spc="0" normalizeH="0" baseline="0">
                            <a:ln>
                              <a:noFill/>
                            </a:ln>
                            <a:solidFill>
                              <a:schemeClr val="accent4">
                                <a:lumMod val="20000"/>
                                <a:lumOff val="80000"/>
                              </a:schemeClr>
                            </a:solidFill>
                            <a:effectLst/>
                            <a:uLnTx/>
                            <a:uFillTx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−</m:t>
                        </m:r>
                        <m:sSub>
                          <m:sSubPr>
                            <m:ctrlPr>
                              <a:rPr kumimoji="0" lang="es-ES" sz="1400" b="0" i="1" u="none" strike="noStrike" kern="0" cap="none" spc="0" normalizeH="0" baseline="0">
                                <a:ln>
                                  <a:noFill/>
                                </a:ln>
                                <a:solidFill>
                                  <a:schemeClr val="accent4">
                                    <a:lumMod val="20000"/>
                                    <a:lumOff val="80000"/>
                                  </a:schemeClr>
                                </a:solidFill>
                                <a:effectLst/>
                                <a:uLnTx/>
                                <a:uFillTx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sSubPr>
                          <m:e>
                            <m:r>
                              <a:rPr kumimoji="0" lang="es-ES" sz="1400" b="0" i="1" u="none" strike="noStrike" kern="0" cap="none" spc="0" normalizeH="0" baseline="0">
                                <a:ln>
                                  <a:noFill/>
                                </a:ln>
                                <a:solidFill>
                                  <a:schemeClr val="accent4">
                                    <a:lumMod val="20000"/>
                                    <a:lumOff val="80000"/>
                                  </a:schemeClr>
                                </a:solidFill>
                                <a:effectLst/>
                                <a:uLnTx/>
                                <a:uFillTx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𝑡</m:t>
                            </m:r>
                          </m:e>
                          <m:sub>
                            <m:r>
                              <a:rPr kumimoji="0" lang="es-ES" sz="1400" b="0" i="1" u="none" strike="noStrike" kern="0" cap="none" spc="0" normalizeH="0" baseline="0">
                                <a:ln>
                                  <a:noFill/>
                                </a:ln>
                                <a:solidFill>
                                  <a:schemeClr val="accent4">
                                    <a:lumMod val="20000"/>
                                    <a:lumOff val="80000"/>
                                  </a:schemeClr>
                                </a:solidFill>
                                <a:effectLst/>
                                <a:uLnTx/>
                                <a:uFillTx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2</m:t>
                            </m:r>
                          </m:sub>
                        </m:sSub>
                      </m:num>
                      <m:den>
                        <m:r>
                          <a:rPr kumimoji="0" lang="es-ES" sz="1400" b="0" i="1" u="none" strike="noStrike" kern="0" cap="none" spc="0" normalizeH="0" baseline="0">
                            <a:ln>
                              <a:noFill/>
                            </a:ln>
                            <a:solidFill>
                              <a:schemeClr val="accent4">
                                <a:lumMod val="20000"/>
                                <a:lumOff val="80000"/>
                              </a:schemeClr>
                            </a:solidFill>
                            <a:effectLst/>
                            <a:uLnTx/>
                            <a:uFillTx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2</m:t>
                        </m:r>
                      </m:den>
                    </m:f>
                  </m:oMath>
                </m:oMathPara>
              </a14:m>
              <a:endParaRPr kumimoji="0" lang="es-ES" sz="1400" b="0" i="1" u="none" strike="noStrike" kern="0" cap="none" spc="0" normalizeH="0" baseline="0">
                <a:ln>
                  <a:noFill/>
                </a:ln>
                <a:solidFill>
                  <a:schemeClr val="accent4">
                    <a:lumMod val="20000"/>
                    <a:lumOff val="80000"/>
                  </a:schemeClr>
                </a:solidFill>
                <a:effectLst/>
                <a:uLnTx/>
                <a:uFillTx/>
                <a:latin typeface="Cambria Math" panose="02040503050406030204" pitchFamily="18" charset="0"/>
                <a:ea typeface="+mn-ea"/>
                <a:cs typeface="+mn-cs"/>
              </a:endParaRPr>
            </a:p>
          </xdr:txBody>
        </xdr:sp>
      </mc:Choice>
      <mc:Fallback xmlns="">
        <xdr:sp macro="" textlink="">
          <xdr:nvSpPr>
            <xdr:cNvPr id="29" name="CuadroTexto 28">
              <a:extLst>
                <a:ext uri="{FF2B5EF4-FFF2-40B4-BE49-F238E27FC236}">
                  <a16:creationId xmlns:a16="http://schemas.microsoft.com/office/drawing/2014/main" id="{DFB558EB-CC79-4A67-82EC-570E0BE06EF4}"/>
                </a:ext>
              </a:extLst>
            </xdr:cNvPr>
            <xdr:cNvSpPr txBox="1"/>
          </xdr:nvSpPr>
          <xdr:spPr>
            <a:xfrm>
              <a:off x="542926" y="22926675"/>
              <a:ext cx="1485900" cy="438150"/>
            </a:xfrm>
            <a:prstGeom prst="rect">
              <a:avLst/>
            </a:prstGeom>
            <a:solidFill>
              <a:srgbClr val="70AD47">
                <a:lumMod val="75000"/>
              </a:srgbClr>
            </a:solidFill>
            <a:ln w="19050" cmpd="dbl">
              <a:solidFill>
                <a:srgbClr val="002060"/>
              </a:solidFill>
            </a:ln>
            <a:effectLst/>
          </xdr:spPr>
          <xdr:txBody>
            <a:bodyPr vertOverflow="clip" horzOverflow="clip" wrap="square" lIns="0" tIns="0" rIns="0" bIns="0" rtlCol="0" anchor="t">
              <a:noAutofit/>
            </a:bodyPr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s-ES" sz="1400" b="0" i="0" u="none" strike="noStrike" kern="0" cap="none" spc="0" normalizeH="0" baseline="0">
                  <a:ln>
                    <a:noFill/>
                  </a:ln>
                  <a:solidFill>
                    <a:schemeClr val="accent4">
                      <a:lumMod val="20000"/>
                      <a:lumOff val="80000"/>
                    </a:schemeClr>
                  </a:solidFill>
                  <a:effectLst/>
                  <a:uLnTx/>
                  <a:uFillTx/>
                  <a:latin typeface="Cambria Math" panose="02040503050406030204" pitchFamily="18" charset="0"/>
                  <a:ea typeface="+mn-ea"/>
                  <a:cs typeface="+mn-cs"/>
                </a:rPr>
                <a:t>𝑇= √(𝐴_𝑧 )+(𝑡_1−𝑡_2)/2</a:t>
              </a:r>
              <a:endParaRPr kumimoji="0" lang="es-ES" sz="1400" b="0" i="1" u="none" strike="noStrike" kern="0" cap="none" spc="0" normalizeH="0" baseline="0">
                <a:ln>
                  <a:noFill/>
                </a:ln>
                <a:solidFill>
                  <a:schemeClr val="accent4">
                    <a:lumMod val="20000"/>
                    <a:lumOff val="80000"/>
                  </a:schemeClr>
                </a:solidFill>
                <a:effectLst/>
                <a:uLnTx/>
                <a:uFillTx/>
                <a:latin typeface="Cambria Math" panose="02040503050406030204" pitchFamily="18" charset="0"/>
                <a:ea typeface="+mn-ea"/>
                <a:cs typeface="+mn-cs"/>
              </a:endParaRPr>
            </a:p>
          </xdr:txBody>
        </xdr:sp>
      </mc:Fallback>
    </mc:AlternateContent>
    <xdr:clientData/>
  </xdr:oneCellAnchor>
  <xdr:twoCellAnchor>
    <xdr:from>
      <xdr:col>11</xdr:col>
      <xdr:colOff>38100</xdr:colOff>
      <xdr:row>98</xdr:row>
      <xdr:rowOff>28575</xdr:rowOff>
    </xdr:from>
    <xdr:to>
      <xdr:col>11</xdr:col>
      <xdr:colOff>123825</xdr:colOff>
      <xdr:row>99</xdr:row>
      <xdr:rowOff>200025</xdr:rowOff>
    </xdr:to>
    <xdr:cxnSp macro="">
      <xdr:nvCxnSpPr>
        <xdr:cNvPr id="30" name="Conector recto 29">
          <a:extLst>
            <a:ext uri="{FF2B5EF4-FFF2-40B4-BE49-F238E27FC236}">
              <a16:creationId xmlns:a16="http://schemas.microsoft.com/office/drawing/2014/main" id="{E5D9072B-ED63-451C-A229-71B37BAD2A7A}"/>
            </a:ext>
          </a:extLst>
        </xdr:cNvPr>
        <xdr:cNvCxnSpPr/>
      </xdr:nvCxnSpPr>
      <xdr:spPr>
        <a:xfrm flipV="1">
          <a:off x="2809875" y="22907625"/>
          <a:ext cx="85725" cy="400050"/>
        </a:xfrm>
        <a:prstGeom prst="line">
          <a:avLst/>
        </a:prstGeom>
        <a:ln w="19050">
          <a:solidFill>
            <a:srgbClr val="FF0066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0</xdr:colOff>
      <xdr:row>98</xdr:row>
      <xdr:rowOff>219075</xdr:rowOff>
    </xdr:from>
    <xdr:to>
      <xdr:col>11</xdr:col>
      <xdr:colOff>47625</xdr:colOff>
      <xdr:row>99</xdr:row>
      <xdr:rowOff>200025</xdr:rowOff>
    </xdr:to>
    <xdr:cxnSp macro="">
      <xdr:nvCxnSpPr>
        <xdr:cNvPr id="31" name="Conector recto 30">
          <a:extLst>
            <a:ext uri="{FF2B5EF4-FFF2-40B4-BE49-F238E27FC236}">
              <a16:creationId xmlns:a16="http://schemas.microsoft.com/office/drawing/2014/main" id="{E62F2322-C967-4A47-9620-1B629CFC56C6}"/>
            </a:ext>
          </a:extLst>
        </xdr:cNvPr>
        <xdr:cNvCxnSpPr/>
      </xdr:nvCxnSpPr>
      <xdr:spPr>
        <a:xfrm flipH="1" flipV="1">
          <a:off x="2771775" y="23098125"/>
          <a:ext cx="47625" cy="209550"/>
        </a:xfrm>
        <a:prstGeom prst="line">
          <a:avLst/>
        </a:prstGeom>
        <a:ln w="19050">
          <a:solidFill>
            <a:srgbClr val="FF0066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114300</xdr:colOff>
      <xdr:row>98</xdr:row>
      <xdr:rowOff>38100</xdr:rowOff>
    </xdr:from>
    <xdr:to>
      <xdr:col>13</xdr:col>
      <xdr:colOff>95250</xdr:colOff>
      <xdr:row>98</xdr:row>
      <xdr:rowOff>38100</xdr:rowOff>
    </xdr:to>
    <xdr:cxnSp macro="">
      <xdr:nvCxnSpPr>
        <xdr:cNvPr id="32" name="Conector recto 31">
          <a:extLst>
            <a:ext uri="{FF2B5EF4-FFF2-40B4-BE49-F238E27FC236}">
              <a16:creationId xmlns:a16="http://schemas.microsoft.com/office/drawing/2014/main" id="{6D75C66D-AB54-40C9-8305-F3C4430FB159}"/>
            </a:ext>
          </a:extLst>
        </xdr:cNvPr>
        <xdr:cNvCxnSpPr/>
      </xdr:nvCxnSpPr>
      <xdr:spPr>
        <a:xfrm>
          <a:off x="2886075" y="22917150"/>
          <a:ext cx="561975" cy="0"/>
        </a:xfrm>
        <a:prstGeom prst="line">
          <a:avLst/>
        </a:prstGeom>
        <a:ln w="19050">
          <a:solidFill>
            <a:srgbClr val="FF0066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2</xdr:col>
      <xdr:colOff>57151</xdr:colOff>
      <xdr:row>103</xdr:row>
      <xdr:rowOff>123825</xdr:rowOff>
    </xdr:from>
    <xdr:ext cx="1466850" cy="438150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3" name="CuadroTexto 32">
              <a:extLst>
                <a:ext uri="{FF2B5EF4-FFF2-40B4-BE49-F238E27FC236}">
                  <a16:creationId xmlns:a16="http://schemas.microsoft.com/office/drawing/2014/main" id="{D2603ABA-5C1E-4270-BD95-8B71B92B66C2}"/>
                </a:ext>
              </a:extLst>
            </xdr:cNvPr>
            <xdr:cNvSpPr txBox="1"/>
          </xdr:nvSpPr>
          <xdr:spPr>
            <a:xfrm>
              <a:off x="552451" y="24145875"/>
              <a:ext cx="1466850" cy="438150"/>
            </a:xfrm>
            <a:prstGeom prst="rect">
              <a:avLst/>
            </a:prstGeom>
            <a:solidFill>
              <a:srgbClr val="70AD47">
                <a:lumMod val="75000"/>
              </a:srgbClr>
            </a:solidFill>
            <a:ln w="19050" cmpd="dbl">
              <a:solidFill>
                <a:srgbClr val="002060"/>
              </a:solidFill>
            </a:ln>
            <a:effectLst/>
          </xdr:spPr>
          <xdr:txBody>
            <a:bodyPr vertOverflow="clip" horzOverflow="clip" wrap="square" lIns="0" tIns="0" rIns="0" bIns="0" rtlCol="0" anchor="t">
              <a:noAutofit/>
            </a:bodyPr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kumimoji="0" lang="es-ES" sz="1400" b="0" i="1" u="none" strike="noStrike" kern="0" cap="none" spc="0" normalizeH="0" baseline="0">
                        <a:ln>
                          <a:noFill/>
                        </a:ln>
                        <a:solidFill>
                          <a:schemeClr val="accent4">
                            <a:lumMod val="20000"/>
                            <a:lumOff val="80000"/>
                          </a:schemeClr>
                        </a:solidFill>
                        <a:effectLst/>
                        <a:uLnTx/>
                        <a:uFillTx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𝑆</m:t>
                    </m:r>
                    <m:r>
                      <a:rPr kumimoji="0" lang="es-ES" sz="1400" b="0" i="1" u="none" strike="noStrike" kern="0" cap="none" spc="0" normalizeH="0" baseline="0">
                        <a:ln>
                          <a:noFill/>
                        </a:ln>
                        <a:solidFill>
                          <a:schemeClr val="accent4">
                            <a:lumMod val="20000"/>
                            <a:lumOff val="80000"/>
                          </a:schemeClr>
                        </a:solidFill>
                        <a:effectLst/>
                        <a:uLnTx/>
                        <a:uFillTx/>
                        <a:latin typeface="Cambria Math" panose="02040503050406030204" pitchFamily="18" charset="0"/>
                        <a:ea typeface="+mn-ea"/>
                        <a:cs typeface="+mn-cs"/>
                      </a:rPr>
                      <m:t>= </m:t>
                    </m:r>
                    <m:rad>
                      <m:radPr>
                        <m:degHide m:val="on"/>
                        <m:ctrlPr>
                          <a:rPr kumimoji="0" lang="es-ES" sz="1400" b="0" i="1" u="none" strike="noStrike" kern="0" cap="none" spc="0" normalizeH="0" baseline="0">
                            <a:ln>
                              <a:noFill/>
                            </a:ln>
                            <a:solidFill>
                              <a:schemeClr val="accent4">
                                <a:lumMod val="20000"/>
                                <a:lumOff val="80000"/>
                              </a:schemeClr>
                            </a:solidFill>
                            <a:effectLst/>
                            <a:uLnTx/>
                            <a:uFillTx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radPr>
                      <m:deg/>
                      <m:e>
                        <m:sSub>
                          <m:sSubPr>
                            <m:ctrlPr>
                              <a:rPr kumimoji="0" lang="es-ES" sz="1400" b="0" i="1" u="none" strike="noStrike" kern="0" cap="none" spc="0" normalizeH="0" baseline="0">
                                <a:ln>
                                  <a:noFill/>
                                </a:ln>
                                <a:solidFill>
                                  <a:schemeClr val="accent4">
                                    <a:lumMod val="20000"/>
                                    <a:lumOff val="80000"/>
                                  </a:schemeClr>
                                </a:solidFill>
                                <a:effectLst/>
                                <a:uLnTx/>
                                <a:uFillTx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sSubPr>
                          <m:e>
                            <m:r>
                              <a:rPr kumimoji="0" lang="es-ES" sz="1400" b="0" i="1" u="none" strike="noStrike" kern="0" cap="none" spc="0" normalizeH="0" baseline="0">
                                <a:ln>
                                  <a:noFill/>
                                </a:ln>
                                <a:solidFill>
                                  <a:schemeClr val="accent4">
                                    <a:lumMod val="20000"/>
                                    <a:lumOff val="80000"/>
                                  </a:schemeClr>
                                </a:solidFill>
                                <a:effectLst/>
                                <a:uLnTx/>
                                <a:uFillTx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𝐴</m:t>
                            </m:r>
                          </m:e>
                          <m:sub>
                            <m:r>
                              <a:rPr kumimoji="0" lang="es-ES" sz="1400" b="0" i="1" u="none" strike="noStrike" kern="0" cap="none" spc="0" normalizeH="0" baseline="0">
                                <a:ln>
                                  <a:noFill/>
                                </a:ln>
                                <a:solidFill>
                                  <a:schemeClr val="accent4">
                                    <a:lumMod val="20000"/>
                                    <a:lumOff val="80000"/>
                                  </a:schemeClr>
                                </a:solidFill>
                                <a:effectLst/>
                                <a:uLnTx/>
                                <a:uFillTx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𝑧</m:t>
                            </m:r>
                          </m:sub>
                        </m:sSub>
                      </m:e>
                    </m:rad>
                    <m:r>
                      <a:rPr kumimoji="0" lang="es-ES" sz="1400" b="0" i="1" u="none" strike="noStrike" kern="0" cap="none" spc="0" normalizeH="0" baseline="0">
                        <a:ln>
                          <a:noFill/>
                        </a:ln>
                        <a:solidFill>
                          <a:schemeClr val="accent4">
                            <a:lumMod val="20000"/>
                            <a:lumOff val="80000"/>
                          </a:schemeClr>
                        </a:solidFill>
                        <a:effectLst/>
                        <a:uLnTx/>
                        <a:uFillTx/>
                        <a:latin typeface="Cambria Math" panose="02040503050406030204" pitchFamily="18" charset="0"/>
                        <a:ea typeface="+mn-ea"/>
                        <a:cs typeface="+mn-cs"/>
                      </a:rPr>
                      <m:t>−</m:t>
                    </m:r>
                    <m:f>
                      <m:fPr>
                        <m:ctrlPr>
                          <a:rPr kumimoji="0" lang="es-ES" sz="1400" b="0" i="1" u="none" strike="noStrike" kern="0" cap="none" spc="0" normalizeH="0" baseline="0">
                            <a:ln>
                              <a:noFill/>
                            </a:ln>
                            <a:solidFill>
                              <a:schemeClr val="accent4">
                                <a:lumMod val="20000"/>
                                <a:lumOff val="80000"/>
                              </a:schemeClr>
                            </a:solidFill>
                            <a:effectLst/>
                            <a:uLnTx/>
                            <a:uFillTx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fPr>
                      <m:num>
                        <m:sSub>
                          <m:sSubPr>
                            <m:ctrlPr>
                              <a:rPr kumimoji="0" lang="es-ES" sz="1400" b="0" i="1" u="none" strike="noStrike" kern="0" cap="none" spc="0" normalizeH="0" baseline="0">
                                <a:ln>
                                  <a:noFill/>
                                </a:ln>
                                <a:solidFill>
                                  <a:schemeClr val="accent4">
                                    <a:lumMod val="20000"/>
                                    <a:lumOff val="80000"/>
                                  </a:schemeClr>
                                </a:solidFill>
                                <a:effectLst/>
                                <a:uLnTx/>
                                <a:uFillTx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sSubPr>
                          <m:e>
                            <m:r>
                              <a:rPr kumimoji="0" lang="es-ES" sz="1400" b="0" i="1" u="none" strike="noStrike" kern="0" cap="none" spc="0" normalizeH="0" baseline="0">
                                <a:ln>
                                  <a:noFill/>
                                </a:ln>
                                <a:solidFill>
                                  <a:schemeClr val="accent4">
                                    <a:lumMod val="20000"/>
                                    <a:lumOff val="80000"/>
                                  </a:schemeClr>
                                </a:solidFill>
                                <a:effectLst/>
                                <a:uLnTx/>
                                <a:uFillTx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𝑡</m:t>
                            </m:r>
                          </m:e>
                          <m:sub>
                            <m:r>
                              <a:rPr kumimoji="0" lang="es-ES" sz="1400" b="0" i="1" u="none" strike="noStrike" kern="0" cap="none" spc="0" normalizeH="0" baseline="0">
                                <a:ln>
                                  <a:noFill/>
                                </a:ln>
                                <a:solidFill>
                                  <a:schemeClr val="accent4">
                                    <a:lumMod val="20000"/>
                                    <a:lumOff val="80000"/>
                                  </a:schemeClr>
                                </a:solidFill>
                                <a:effectLst/>
                                <a:uLnTx/>
                                <a:uFillTx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1</m:t>
                            </m:r>
                          </m:sub>
                        </m:sSub>
                        <m:r>
                          <a:rPr kumimoji="0" lang="es-ES" sz="1400" b="0" i="1" u="none" strike="noStrike" kern="0" cap="none" spc="0" normalizeH="0" baseline="0">
                            <a:ln>
                              <a:noFill/>
                            </a:ln>
                            <a:solidFill>
                              <a:schemeClr val="accent4">
                                <a:lumMod val="20000"/>
                                <a:lumOff val="80000"/>
                              </a:schemeClr>
                            </a:solidFill>
                            <a:effectLst/>
                            <a:uLnTx/>
                            <a:uFillTx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−</m:t>
                        </m:r>
                        <m:sSub>
                          <m:sSubPr>
                            <m:ctrlPr>
                              <a:rPr kumimoji="0" lang="es-ES" sz="1400" b="0" i="1" u="none" strike="noStrike" kern="0" cap="none" spc="0" normalizeH="0" baseline="0">
                                <a:ln>
                                  <a:noFill/>
                                </a:ln>
                                <a:solidFill>
                                  <a:schemeClr val="accent4">
                                    <a:lumMod val="20000"/>
                                    <a:lumOff val="80000"/>
                                  </a:schemeClr>
                                </a:solidFill>
                                <a:effectLst/>
                                <a:uLnTx/>
                                <a:uFillTx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sSubPr>
                          <m:e>
                            <m:r>
                              <a:rPr kumimoji="0" lang="es-ES" sz="1400" b="0" i="1" u="none" strike="noStrike" kern="0" cap="none" spc="0" normalizeH="0" baseline="0">
                                <a:ln>
                                  <a:noFill/>
                                </a:ln>
                                <a:solidFill>
                                  <a:schemeClr val="accent4">
                                    <a:lumMod val="20000"/>
                                    <a:lumOff val="80000"/>
                                  </a:schemeClr>
                                </a:solidFill>
                                <a:effectLst/>
                                <a:uLnTx/>
                                <a:uFillTx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𝑡</m:t>
                            </m:r>
                          </m:e>
                          <m:sub>
                            <m:r>
                              <a:rPr kumimoji="0" lang="es-ES" sz="1400" b="0" i="1" u="none" strike="noStrike" kern="0" cap="none" spc="0" normalizeH="0" baseline="0">
                                <a:ln>
                                  <a:noFill/>
                                </a:ln>
                                <a:solidFill>
                                  <a:schemeClr val="accent4">
                                    <a:lumMod val="20000"/>
                                    <a:lumOff val="80000"/>
                                  </a:schemeClr>
                                </a:solidFill>
                                <a:effectLst/>
                                <a:uLnTx/>
                                <a:uFillTx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2</m:t>
                            </m:r>
                          </m:sub>
                        </m:sSub>
                      </m:num>
                      <m:den>
                        <m:r>
                          <a:rPr kumimoji="0" lang="es-ES" sz="1400" b="0" i="1" u="none" strike="noStrike" kern="0" cap="none" spc="0" normalizeH="0" baseline="0">
                            <a:ln>
                              <a:noFill/>
                            </a:ln>
                            <a:solidFill>
                              <a:schemeClr val="accent4">
                                <a:lumMod val="20000"/>
                                <a:lumOff val="80000"/>
                              </a:schemeClr>
                            </a:solidFill>
                            <a:effectLst/>
                            <a:uLnTx/>
                            <a:uFillTx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2</m:t>
                        </m:r>
                      </m:den>
                    </m:f>
                  </m:oMath>
                </m:oMathPara>
              </a14:m>
              <a:endParaRPr kumimoji="0" lang="es-ES" sz="1400" b="0" i="1" u="none" strike="noStrike" kern="0" cap="none" spc="0" normalizeH="0" baseline="0">
                <a:ln>
                  <a:noFill/>
                </a:ln>
                <a:solidFill>
                  <a:schemeClr val="accent4">
                    <a:lumMod val="20000"/>
                    <a:lumOff val="80000"/>
                  </a:schemeClr>
                </a:solidFill>
                <a:effectLst/>
                <a:uLnTx/>
                <a:uFillTx/>
                <a:latin typeface="Cambria Math" panose="02040503050406030204" pitchFamily="18" charset="0"/>
                <a:ea typeface="+mn-ea"/>
                <a:cs typeface="+mn-cs"/>
              </a:endParaRPr>
            </a:p>
          </xdr:txBody>
        </xdr:sp>
      </mc:Choice>
      <mc:Fallback xmlns="">
        <xdr:sp macro="" textlink="">
          <xdr:nvSpPr>
            <xdr:cNvPr id="33" name="CuadroTexto 32">
              <a:extLst>
                <a:ext uri="{FF2B5EF4-FFF2-40B4-BE49-F238E27FC236}">
                  <a16:creationId xmlns:a16="http://schemas.microsoft.com/office/drawing/2014/main" id="{D2603ABA-5C1E-4270-BD95-8B71B92B66C2}"/>
                </a:ext>
              </a:extLst>
            </xdr:cNvPr>
            <xdr:cNvSpPr txBox="1"/>
          </xdr:nvSpPr>
          <xdr:spPr>
            <a:xfrm>
              <a:off x="552451" y="24145875"/>
              <a:ext cx="1466850" cy="438150"/>
            </a:xfrm>
            <a:prstGeom prst="rect">
              <a:avLst/>
            </a:prstGeom>
            <a:solidFill>
              <a:srgbClr val="70AD47">
                <a:lumMod val="75000"/>
              </a:srgbClr>
            </a:solidFill>
            <a:ln w="19050" cmpd="dbl">
              <a:solidFill>
                <a:srgbClr val="002060"/>
              </a:solidFill>
            </a:ln>
            <a:effectLst/>
          </xdr:spPr>
          <xdr:txBody>
            <a:bodyPr vertOverflow="clip" horzOverflow="clip" wrap="square" lIns="0" tIns="0" rIns="0" bIns="0" rtlCol="0" anchor="t">
              <a:noAutofit/>
            </a:bodyPr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s-ES" sz="1400" b="0" i="0" u="none" strike="noStrike" kern="0" cap="none" spc="0" normalizeH="0" baseline="0">
                  <a:ln>
                    <a:noFill/>
                  </a:ln>
                  <a:solidFill>
                    <a:schemeClr val="accent4">
                      <a:lumMod val="20000"/>
                      <a:lumOff val="80000"/>
                    </a:schemeClr>
                  </a:solidFill>
                  <a:effectLst/>
                  <a:uLnTx/>
                  <a:uFillTx/>
                  <a:latin typeface="Cambria Math" panose="02040503050406030204" pitchFamily="18" charset="0"/>
                  <a:ea typeface="+mn-ea"/>
                  <a:cs typeface="+mn-cs"/>
                </a:rPr>
                <a:t>𝑆= √(𝐴_𝑧 )−(𝑡_1−𝑡_2)/2</a:t>
              </a:r>
              <a:endParaRPr kumimoji="0" lang="es-ES" sz="1400" b="0" i="1" u="none" strike="noStrike" kern="0" cap="none" spc="0" normalizeH="0" baseline="0">
                <a:ln>
                  <a:noFill/>
                </a:ln>
                <a:solidFill>
                  <a:schemeClr val="accent4">
                    <a:lumMod val="20000"/>
                    <a:lumOff val="80000"/>
                  </a:schemeClr>
                </a:solidFill>
                <a:effectLst/>
                <a:uLnTx/>
                <a:uFillTx/>
                <a:latin typeface="Cambria Math" panose="02040503050406030204" pitchFamily="18" charset="0"/>
                <a:ea typeface="+mn-ea"/>
                <a:cs typeface="+mn-cs"/>
              </a:endParaRPr>
            </a:p>
          </xdr:txBody>
        </xdr:sp>
      </mc:Fallback>
    </mc:AlternateContent>
    <xdr:clientData/>
  </xdr:oneCellAnchor>
  <xdr:twoCellAnchor>
    <xdr:from>
      <xdr:col>11</xdr:col>
      <xdr:colOff>38100</xdr:colOff>
      <xdr:row>104</xdr:row>
      <xdr:rowOff>28575</xdr:rowOff>
    </xdr:from>
    <xdr:to>
      <xdr:col>11</xdr:col>
      <xdr:colOff>123825</xdr:colOff>
      <xdr:row>105</xdr:row>
      <xdr:rowOff>200025</xdr:rowOff>
    </xdr:to>
    <xdr:cxnSp macro="">
      <xdr:nvCxnSpPr>
        <xdr:cNvPr id="34" name="Conector recto 33">
          <a:extLst>
            <a:ext uri="{FF2B5EF4-FFF2-40B4-BE49-F238E27FC236}">
              <a16:creationId xmlns:a16="http://schemas.microsoft.com/office/drawing/2014/main" id="{C417D265-BD1E-4405-BF55-3EBC002A434C}"/>
            </a:ext>
          </a:extLst>
        </xdr:cNvPr>
        <xdr:cNvCxnSpPr/>
      </xdr:nvCxnSpPr>
      <xdr:spPr>
        <a:xfrm flipV="1">
          <a:off x="2809875" y="24279225"/>
          <a:ext cx="85725" cy="361950"/>
        </a:xfrm>
        <a:prstGeom prst="line">
          <a:avLst/>
        </a:prstGeom>
        <a:ln w="19050">
          <a:solidFill>
            <a:srgbClr val="FF0066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0</xdr:colOff>
      <xdr:row>104</xdr:row>
      <xdr:rowOff>219075</xdr:rowOff>
    </xdr:from>
    <xdr:to>
      <xdr:col>11</xdr:col>
      <xdr:colOff>47625</xdr:colOff>
      <xdr:row>105</xdr:row>
      <xdr:rowOff>200025</xdr:rowOff>
    </xdr:to>
    <xdr:cxnSp macro="">
      <xdr:nvCxnSpPr>
        <xdr:cNvPr id="35" name="Conector recto 34">
          <a:extLst>
            <a:ext uri="{FF2B5EF4-FFF2-40B4-BE49-F238E27FC236}">
              <a16:creationId xmlns:a16="http://schemas.microsoft.com/office/drawing/2014/main" id="{22519579-7BEB-4B92-BFB4-EA6805C9C4FD}"/>
            </a:ext>
          </a:extLst>
        </xdr:cNvPr>
        <xdr:cNvCxnSpPr/>
      </xdr:nvCxnSpPr>
      <xdr:spPr>
        <a:xfrm flipH="1" flipV="1">
          <a:off x="2771775" y="24441150"/>
          <a:ext cx="47625" cy="200025"/>
        </a:xfrm>
        <a:prstGeom prst="line">
          <a:avLst/>
        </a:prstGeom>
        <a:ln w="19050">
          <a:solidFill>
            <a:srgbClr val="FF0066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114300</xdr:colOff>
      <xdr:row>104</xdr:row>
      <xdr:rowOff>38100</xdr:rowOff>
    </xdr:from>
    <xdr:to>
      <xdr:col>13</xdr:col>
      <xdr:colOff>95250</xdr:colOff>
      <xdr:row>104</xdr:row>
      <xdr:rowOff>38100</xdr:rowOff>
    </xdr:to>
    <xdr:cxnSp macro="">
      <xdr:nvCxnSpPr>
        <xdr:cNvPr id="36" name="Conector recto 35">
          <a:extLst>
            <a:ext uri="{FF2B5EF4-FFF2-40B4-BE49-F238E27FC236}">
              <a16:creationId xmlns:a16="http://schemas.microsoft.com/office/drawing/2014/main" id="{1C341999-39A9-4EEF-AC52-B4378F971AAC}"/>
            </a:ext>
          </a:extLst>
        </xdr:cNvPr>
        <xdr:cNvCxnSpPr/>
      </xdr:nvCxnSpPr>
      <xdr:spPr>
        <a:xfrm>
          <a:off x="2886075" y="24288750"/>
          <a:ext cx="561975" cy="0"/>
        </a:xfrm>
        <a:prstGeom prst="line">
          <a:avLst/>
        </a:prstGeom>
        <a:ln w="19050">
          <a:solidFill>
            <a:srgbClr val="FF0066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2</xdr:col>
      <xdr:colOff>104774</xdr:colOff>
      <xdr:row>115</xdr:row>
      <xdr:rowOff>161924</xdr:rowOff>
    </xdr:from>
    <xdr:ext cx="2981326" cy="390525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7" name="CuadroTexto 36">
              <a:extLst>
                <a:ext uri="{FF2B5EF4-FFF2-40B4-BE49-F238E27FC236}">
                  <a16:creationId xmlns:a16="http://schemas.microsoft.com/office/drawing/2014/main" id="{3A65FB61-CF6C-4ED7-9D16-8F54289FC8F7}"/>
                </a:ext>
              </a:extLst>
            </xdr:cNvPr>
            <xdr:cNvSpPr txBox="1"/>
          </xdr:nvSpPr>
          <xdr:spPr>
            <a:xfrm>
              <a:off x="600074" y="26774774"/>
              <a:ext cx="2981326" cy="390525"/>
            </a:xfrm>
            <a:prstGeom prst="rect">
              <a:avLst/>
            </a:prstGeom>
            <a:solidFill>
              <a:srgbClr val="70AD47">
                <a:lumMod val="75000"/>
              </a:srgbClr>
            </a:solidFill>
            <a:ln w="19050" cmpd="dbl">
              <a:solidFill>
                <a:srgbClr val="002060"/>
              </a:solidFill>
            </a:ln>
            <a:effectLst/>
          </xdr:spPr>
          <xdr:txBody>
            <a:bodyPr vertOverflow="clip" horzOverflow="clip" wrap="square" lIns="0" tIns="0" rIns="0" bIns="0" rtlCol="0" anchor="t">
              <a:noAutofit/>
            </a:bodyPr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14:m>
                <m:oMath xmlns:m="http://schemas.openxmlformats.org/officeDocument/2006/math">
                  <m:r>
                    <a:rPr kumimoji="0" lang="es-ES" sz="1600" b="0" i="1" u="none" strike="noStrike" kern="0" cap="none" spc="0" normalizeH="0" baseline="0">
                      <a:ln>
                        <a:noFill/>
                      </a:ln>
                      <a:solidFill>
                        <a:schemeClr val="accent4">
                          <a:lumMod val="20000"/>
                          <a:lumOff val="80000"/>
                        </a:schemeClr>
                      </a:solidFill>
                      <a:effectLst/>
                      <a:uLnTx/>
                      <a:uFillTx/>
                      <a:latin typeface="Cambria Math" panose="02040503050406030204" pitchFamily="18" charset="0"/>
                      <a:ea typeface="+mn-ea"/>
                      <a:cs typeface="+mn-cs"/>
                    </a:rPr>
                    <m:t>  </m:t>
                  </m:r>
                  <m:sSub>
                    <m:sSubPr>
                      <m:ctrlPr>
                        <a:rPr kumimoji="0" lang="es-ES" sz="1600" b="0" i="1" u="none" strike="noStrike" kern="0" cap="none" spc="0" normalizeH="0" baseline="0">
                          <a:ln>
                            <a:noFill/>
                          </a:ln>
                          <a:solidFill>
                            <a:schemeClr val="accent4">
                              <a:lumMod val="20000"/>
                              <a:lumOff val="80000"/>
                            </a:schemeClr>
                          </a:solidFill>
                          <a:effectLst/>
                          <a:uLnTx/>
                          <a:uFillTx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</m:ctrlPr>
                    </m:sSubPr>
                    <m:e>
                      <m:r>
                        <a:rPr kumimoji="0" lang="es-ES" sz="1600" b="0" i="1" u="none" strike="noStrike" kern="0" cap="none" spc="0" normalizeH="0" baseline="0">
                          <a:ln>
                            <a:noFill/>
                          </a:ln>
                          <a:solidFill>
                            <a:schemeClr val="accent4">
                              <a:lumMod val="20000"/>
                              <a:lumOff val="80000"/>
                            </a:schemeClr>
                          </a:solidFill>
                          <a:effectLst/>
                          <a:uLnTx/>
                          <a:uFillTx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𝑞</m:t>
                      </m:r>
                    </m:e>
                    <m:sub>
                      <m:r>
                        <a:rPr kumimoji="0" lang="es-ES" sz="1600" b="0" i="1" u="none" strike="noStrike" kern="0" cap="none" spc="0" normalizeH="0" baseline="0">
                          <a:ln>
                            <a:noFill/>
                          </a:ln>
                          <a:solidFill>
                            <a:schemeClr val="accent4">
                              <a:lumMod val="20000"/>
                              <a:lumOff val="80000"/>
                            </a:schemeClr>
                          </a:solidFill>
                          <a:effectLst/>
                          <a:uLnTx/>
                          <a:uFillTx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1−2−3−3</m:t>
                      </m:r>
                    </m:sub>
                  </m:sSub>
                  <m:r>
                    <a:rPr kumimoji="0" lang="es-ES" sz="1600" b="0" i="1" u="none" strike="noStrike" kern="0" cap="none" spc="0" normalizeH="0" baseline="0">
                      <a:ln>
                        <a:noFill/>
                      </a:ln>
                      <a:solidFill>
                        <a:schemeClr val="accent4">
                          <a:lumMod val="20000"/>
                          <a:lumOff val="80000"/>
                        </a:schemeClr>
                      </a:solidFill>
                      <a:effectLst/>
                      <a:uLnTx/>
                      <a:uFillTx/>
                      <a:latin typeface="Cambria Math" panose="02040503050406030204" pitchFamily="18" charset="0"/>
                      <a:ea typeface="+mn-ea"/>
                      <a:cs typeface="+mn-cs"/>
                    </a:rPr>
                    <m:t>= </m:t>
                  </m:r>
                  <m:f>
                    <m:fPr>
                      <m:ctrlPr>
                        <a:rPr kumimoji="0" lang="es-ES" sz="1600" b="0" i="1" u="none" strike="noStrike" kern="0" cap="none" spc="0" normalizeH="0" baseline="0">
                          <a:ln>
                            <a:noFill/>
                          </a:ln>
                          <a:solidFill>
                            <a:schemeClr val="accent4">
                              <a:lumMod val="20000"/>
                              <a:lumOff val="80000"/>
                            </a:schemeClr>
                          </a:solidFill>
                          <a:effectLst/>
                          <a:uLnTx/>
                          <a:uFillTx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</m:ctrlPr>
                    </m:fPr>
                    <m:num>
                      <m:r>
                        <a:rPr kumimoji="0" lang="es-ES" sz="1600" b="0" i="1" u="none" strike="noStrike" kern="0" cap="none" spc="0" normalizeH="0" baseline="0">
                          <a:ln>
                            <a:noFill/>
                          </a:ln>
                          <a:solidFill>
                            <a:schemeClr val="accent4">
                              <a:lumMod val="20000"/>
                              <a:lumOff val="80000"/>
                            </a:schemeClr>
                          </a:solidFill>
                          <a:effectLst/>
                          <a:uLnTx/>
                          <a:uFillTx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𝑃</m:t>
                      </m:r>
                      <m:r>
                        <a:rPr kumimoji="0" lang="es-PE" sz="1600" b="0" i="1" u="none" strike="noStrike" kern="0" cap="none" spc="0" normalizeH="0" baseline="0">
                          <a:ln>
                            <a:noFill/>
                          </a:ln>
                          <a:solidFill>
                            <a:schemeClr val="accent4">
                              <a:lumMod val="20000"/>
                              <a:lumOff val="80000"/>
                            </a:schemeClr>
                          </a:solidFill>
                          <a:effectLst/>
                          <a:uLnTx/>
                          <a:uFillTx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𝑆</m:t>
                      </m:r>
                    </m:num>
                    <m:den>
                      <m:r>
                        <a:rPr kumimoji="0" lang="es-PE" sz="1600" b="0" i="1" u="none" strike="noStrike" kern="0" cap="none" spc="0" normalizeH="0" baseline="0">
                          <a:ln>
                            <a:noFill/>
                          </a:ln>
                          <a:solidFill>
                            <a:schemeClr val="accent4">
                              <a:lumMod val="20000"/>
                              <a:lumOff val="80000"/>
                            </a:schemeClr>
                          </a:solidFill>
                          <a:effectLst/>
                          <a:uLnTx/>
                          <a:uFillTx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𝐴𝑍</m:t>
                      </m:r>
                    </m:den>
                  </m:f>
                  <m:r>
                    <a:rPr kumimoji="0" lang="es-PE" sz="1600" b="0" i="1" u="none" strike="noStrike" kern="0" cap="none" spc="0" normalizeH="0" baseline="0">
                      <a:ln>
                        <a:noFill/>
                      </a:ln>
                      <a:solidFill>
                        <a:schemeClr val="accent4">
                          <a:lumMod val="20000"/>
                          <a:lumOff val="80000"/>
                        </a:schemeClr>
                      </a:solidFill>
                      <a:effectLst/>
                      <a:uLnTx/>
                      <a:uFillTx/>
                      <a:latin typeface="Cambria Math" panose="02040503050406030204" pitchFamily="18" charset="0"/>
                      <a:ea typeface="+mn-ea"/>
                      <a:cs typeface="+mn-cs"/>
                    </a:rPr>
                    <m:t> (</m:t>
                  </m:r>
                </m:oMath>
              </a14:m>
              <a:r>
                <a:rPr kumimoji="0" lang="es-ES" sz="1600" b="0" i="1" u="none" strike="noStrike" kern="0" cap="none" spc="0" normalizeH="0" baseline="0">
                  <a:ln>
                    <a:noFill/>
                  </a:ln>
                  <a:solidFill>
                    <a:schemeClr val="accent4">
                      <a:lumMod val="20000"/>
                      <a:lumOff val="80000"/>
                    </a:schemeClr>
                  </a:solidFill>
                  <a:effectLst/>
                  <a:uLnTx/>
                  <a:uFillTx/>
                  <a:latin typeface="Cambria Math" panose="02040503050406030204" pitchFamily="18" charset="0"/>
                  <a:ea typeface="+mn-ea"/>
                  <a:cs typeface="+mn-cs"/>
                </a:rPr>
                <a:t>1+ </a:t>
              </a:r>
              <a14:m>
                <m:oMath xmlns:m="http://schemas.openxmlformats.org/officeDocument/2006/math">
                  <m:f>
                    <m:fPr>
                      <m:ctrlPr>
                        <a:rPr kumimoji="0" lang="es-ES" sz="1600" b="0" i="1" u="none" strike="noStrike" kern="0" cap="none" spc="0" normalizeH="0" baseline="0">
                          <a:ln>
                            <a:noFill/>
                          </a:ln>
                          <a:solidFill>
                            <a:schemeClr val="accent4">
                              <a:lumMod val="20000"/>
                              <a:lumOff val="80000"/>
                            </a:schemeClr>
                          </a:solidFill>
                          <a:effectLst/>
                          <a:uLnTx/>
                          <a:uFillTx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</m:ctrlPr>
                    </m:fPr>
                    <m:num>
                      <m:r>
                        <a:rPr kumimoji="0" lang="es-PE" sz="1600" b="0" i="1" u="none" strike="noStrike" kern="0" cap="none" spc="0" normalizeH="0" baseline="0">
                          <a:ln>
                            <a:noFill/>
                          </a:ln>
                          <a:solidFill>
                            <a:schemeClr val="accent4">
                              <a:lumMod val="20000"/>
                              <a:lumOff val="80000"/>
                            </a:schemeClr>
                          </a:solidFill>
                          <a:effectLst/>
                          <a:uLnTx/>
                          <a:uFillTx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6∗</m:t>
                      </m:r>
                      <m:r>
                        <a:rPr kumimoji="0" lang="es-PE" sz="1600" b="0" i="1" u="none" strike="noStrike" kern="0" cap="none" spc="0" normalizeH="0" baseline="0">
                          <a:ln>
                            <a:noFill/>
                          </a:ln>
                          <a:solidFill>
                            <a:schemeClr val="accent4">
                              <a:lumMod val="20000"/>
                              <a:lumOff val="80000"/>
                            </a:schemeClr>
                          </a:solidFill>
                          <a:effectLst/>
                          <a:uLnTx/>
                          <a:uFillTx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𝑒𝑥</m:t>
                      </m:r>
                    </m:num>
                    <m:den>
                      <m:r>
                        <a:rPr kumimoji="0" lang="es-PE" sz="1600" b="0" i="1" u="none" strike="noStrike" kern="0" cap="none" spc="0" normalizeH="0" baseline="0">
                          <a:ln>
                            <a:noFill/>
                          </a:ln>
                          <a:solidFill>
                            <a:schemeClr val="accent4">
                              <a:lumMod val="20000"/>
                              <a:lumOff val="80000"/>
                            </a:schemeClr>
                          </a:solidFill>
                          <a:effectLst/>
                          <a:uLnTx/>
                          <a:uFillTx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𝑆</m:t>
                      </m:r>
                    </m:den>
                  </m:f>
                </m:oMath>
              </a14:m>
              <a:r>
                <a:rPr kumimoji="0" lang="es-ES" sz="1600" b="0" i="1" u="none" strike="noStrike" kern="0" cap="none" spc="0" normalizeH="0" baseline="0">
                  <a:ln>
                    <a:noFill/>
                  </a:ln>
                  <a:solidFill>
                    <a:schemeClr val="accent4">
                      <a:lumMod val="20000"/>
                      <a:lumOff val="80000"/>
                    </a:schemeClr>
                  </a:solidFill>
                  <a:effectLst/>
                  <a:uLnTx/>
                  <a:uFillTx/>
                  <a:latin typeface="Cambria Math" panose="02040503050406030204" pitchFamily="18" charset="0"/>
                  <a:ea typeface="+mn-ea"/>
                  <a:cs typeface="+mn-cs"/>
                </a:rPr>
                <a:t> + </a:t>
              </a:r>
              <a14:m>
                <m:oMath xmlns:m="http://schemas.openxmlformats.org/officeDocument/2006/math">
                  <m:f>
                    <m:fPr>
                      <m:ctrlPr>
                        <a:rPr kumimoji="0" lang="es-ES" sz="1600" b="0" i="1" u="none" strike="noStrike" kern="0" cap="none" spc="0" normalizeH="0" baseline="0">
                          <a:ln>
                            <a:noFill/>
                          </a:ln>
                          <a:solidFill>
                            <a:schemeClr val="accent4">
                              <a:lumMod val="20000"/>
                              <a:lumOff val="80000"/>
                            </a:schemeClr>
                          </a:solidFill>
                          <a:effectLst/>
                          <a:uLnTx/>
                          <a:uFillTx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</m:ctrlPr>
                    </m:fPr>
                    <m:num>
                      <m:r>
                        <a:rPr kumimoji="0" lang="es-PE" sz="1600" b="0" i="1" u="none" strike="noStrike" kern="0" cap="none" spc="0" normalizeH="0" baseline="0">
                          <a:ln>
                            <a:noFill/>
                          </a:ln>
                          <a:solidFill>
                            <a:schemeClr val="accent4">
                              <a:lumMod val="20000"/>
                              <a:lumOff val="80000"/>
                            </a:schemeClr>
                          </a:solidFill>
                          <a:effectLst/>
                          <a:uLnTx/>
                          <a:uFillTx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6∗</m:t>
                      </m:r>
                      <m:r>
                        <a:rPr kumimoji="0" lang="es-PE" sz="1600" b="0" i="1" u="none" strike="noStrike" kern="0" cap="none" spc="0" normalizeH="0" baseline="0">
                          <a:ln>
                            <a:noFill/>
                          </a:ln>
                          <a:solidFill>
                            <a:schemeClr val="accent4">
                              <a:lumMod val="20000"/>
                              <a:lumOff val="80000"/>
                            </a:schemeClr>
                          </a:solidFill>
                          <a:effectLst/>
                          <a:uLnTx/>
                          <a:uFillTx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𝑒𝑦</m:t>
                      </m:r>
                    </m:num>
                    <m:den>
                      <m:r>
                        <a:rPr kumimoji="0" lang="es-PE" sz="1600" b="0" i="1" u="none" strike="noStrike" kern="0" cap="none" spc="0" normalizeH="0" baseline="0">
                          <a:ln>
                            <a:noFill/>
                          </a:ln>
                          <a:solidFill>
                            <a:schemeClr val="accent4">
                              <a:lumMod val="20000"/>
                              <a:lumOff val="80000"/>
                            </a:schemeClr>
                          </a:solidFill>
                          <a:effectLst/>
                          <a:uLnTx/>
                          <a:uFillTx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𝑇</m:t>
                      </m:r>
                    </m:den>
                  </m:f>
                  <m:r>
                    <a:rPr kumimoji="0" lang="es-PE" sz="1600" b="0" i="1" u="none" strike="noStrike" kern="0" cap="none" spc="0" normalizeH="0" baseline="0">
                      <a:ln>
                        <a:noFill/>
                      </a:ln>
                      <a:solidFill>
                        <a:schemeClr val="accent4">
                          <a:lumMod val="20000"/>
                          <a:lumOff val="80000"/>
                        </a:schemeClr>
                      </a:solidFill>
                      <a:effectLst/>
                      <a:uLnTx/>
                      <a:uFillTx/>
                      <a:latin typeface="Cambria Math" panose="02040503050406030204" pitchFamily="18" charset="0"/>
                      <a:ea typeface="+mn-ea"/>
                      <a:cs typeface="+mn-cs"/>
                    </a:rPr>
                    <m:t> )</m:t>
                  </m:r>
                </m:oMath>
              </a14:m>
              <a:endParaRPr kumimoji="0" lang="es-ES" sz="1600" b="0" i="1" u="none" strike="noStrike" kern="0" cap="none" spc="0" normalizeH="0" baseline="0">
                <a:ln>
                  <a:noFill/>
                </a:ln>
                <a:solidFill>
                  <a:schemeClr val="accent4">
                    <a:lumMod val="20000"/>
                    <a:lumOff val="80000"/>
                  </a:schemeClr>
                </a:solidFill>
                <a:effectLst/>
                <a:uLnTx/>
                <a:uFillTx/>
                <a:latin typeface="Cambria Math" panose="02040503050406030204" pitchFamily="18" charset="0"/>
                <a:ea typeface="+mn-ea"/>
                <a:cs typeface="+mn-cs"/>
              </a:endParaRPr>
            </a:p>
          </xdr:txBody>
        </xdr:sp>
      </mc:Choice>
      <mc:Fallback xmlns="">
        <xdr:sp macro="" textlink="">
          <xdr:nvSpPr>
            <xdr:cNvPr id="37" name="CuadroTexto 36">
              <a:extLst>
                <a:ext uri="{FF2B5EF4-FFF2-40B4-BE49-F238E27FC236}">
                  <a16:creationId xmlns:a16="http://schemas.microsoft.com/office/drawing/2014/main" id="{3A65FB61-CF6C-4ED7-9D16-8F54289FC8F7}"/>
                </a:ext>
              </a:extLst>
            </xdr:cNvPr>
            <xdr:cNvSpPr txBox="1"/>
          </xdr:nvSpPr>
          <xdr:spPr>
            <a:xfrm>
              <a:off x="600074" y="26774774"/>
              <a:ext cx="2981326" cy="390525"/>
            </a:xfrm>
            <a:prstGeom prst="rect">
              <a:avLst/>
            </a:prstGeom>
            <a:solidFill>
              <a:srgbClr val="70AD47">
                <a:lumMod val="75000"/>
              </a:srgbClr>
            </a:solidFill>
            <a:ln w="19050" cmpd="dbl">
              <a:solidFill>
                <a:srgbClr val="002060"/>
              </a:solidFill>
            </a:ln>
            <a:effectLst/>
          </xdr:spPr>
          <xdr:txBody>
            <a:bodyPr vertOverflow="clip" horzOverflow="clip" wrap="square" lIns="0" tIns="0" rIns="0" bIns="0" rtlCol="0" anchor="t">
              <a:noAutofit/>
            </a:bodyPr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s-ES" sz="1600" b="0" i="0" u="none" strike="noStrike" kern="0" cap="none" spc="0" normalizeH="0" baseline="0">
                  <a:ln>
                    <a:noFill/>
                  </a:ln>
                  <a:solidFill>
                    <a:schemeClr val="accent4">
                      <a:lumMod val="20000"/>
                      <a:lumOff val="80000"/>
                    </a:schemeClr>
                  </a:solidFill>
                  <a:effectLst/>
                  <a:uLnTx/>
                  <a:uFillTx/>
                  <a:latin typeface="Cambria Math" panose="02040503050406030204" pitchFamily="18" charset="0"/>
                  <a:ea typeface="+mn-ea"/>
                  <a:cs typeface="+mn-cs"/>
                </a:rPr>
                <a:t>  𝑞_(1−2−3−3)=  𝑃</a:t>
              </a:r>
              <a:r>
                <a:rPr kumimoji="0" lang="es-PE" sz="1600" b="0" i="0" u="none" strike="noStrike" kern="0" cap="none" spc="0" normalizeH="0" baseline="0">
                  <a:ln>
                    <a:noFill/>
                  </a:ln>
                  <a:solidFill>
                    <a:schemeClr val="accent4">
                      <a:lumMod val="20000"/>
                      <a:lumOff val="80000"/>
                    </a:schemeClr>
                  </a:solidFill>
                  <a:effectLst/>
                  <a:uLnTx/>
                  <a:uFillTx/>
                  <a:latin typeface="Cambria Math" panose="02040503050406030204" pitchFamily="18" charset="0"/>
                  <a:ea typeface="+mn-ea"/>
                  <a:cs typeface="+mn-cs"/>
                </a:rPr>
                <a:t>𝑆</a:t>
              </a:r>
              <a:r>
                <a:rPr kumimoji="0" lang="es-ES" sz="1600" b="0" i="0" u="none" strike="noStrike" kern="0" cap="none" spc="0" normalizeH="0" baseline="0">
                  <a:ln>
                    <a:noFill/>
                  </a:ln>
                  <a:solidFill>
                    <a:schemeClr val="accent4">
                      <a:lumMod val="20000"/>
                      <a:lumOff val="80000"/>
                    </a:schemeClr>
                  </a:solidFill>
                  <a:effectLst/>
                  <a:uLnTx/>
                  <a:uFillTx/>
                  <a:latin typeface="Cambria Math" panose="02040503050406030204" pitchFamily="18" charset="0"/>
                  <a:ea typeface="+mn-ea"/>
                  <a:cs typeface="+mn-cs"/>
                </a:rPr>
                <a:t>/</a:t>
              </a:r>
              <a:r>
                <a:rPr kumimoji="0" lang="es-PE" sz="1600" b="0" i="0" u="none" strike="noStrike" kern="0" cap="none" spc="0" normalizeH="0" baseline="0">
                  <a:ln>
                    <a:noFill/>
                  </a:ln>
                  <a:solidFill>
                    <a:schemeClr val="accent4">
                      <a:lumMod val="20000"/>
                      <a:lumOff val="80000"/>
                    </a:schemeClr>
                  </a:solidFill>
                  <a:effectLst/>
                  <a:uLnTx/>
                  <a:uFillTx/>
                  <a:latin typeface="Cambria Math" panose="02040503050406030204" pitchFamily="18" charset="0"/>
                  <a:ea typeface="+mn-ea"/>
                  <a:cs typeface="+mn-cs"/>
                </a:rPr>
                <a:t>𝐴𝑍  (</a:t>
              </a:r>
              <a:r>
                <a:rPr kumimoji="0" lang="es-ES" sz="1600" b="0" i="1" u="none" strike="noStrike" kern="0" cap="none" spc="0" normalizeH="0" baseline="0">
                  <a:ln>
                    <a:noFill/>
                  </a:ln>
                  <a:solidFill>
                    <a:schemeClr val="accent4">
                      <a:lumMod val="20000"/>
                      <a:lumOff val="80000"/>
                    </a:schemeClr>
                  </a:solidFill>
                  <a:effectLst/>
                  <a:uLnTx/>
                  <a:uFillTx/>
                  <a:latin typeface="Cambria Math" panose="02040503050406030204" pitchFamily="18" charset="0"/>
                  <a:ea typeface="+mn-ea"/>
                  <a:cs typeface="+mn-cs"/>
                </a:rPr>
                <a:t>1+ </a:t>
              </a:r>
              <a:r>
                <a:rPr kumimoji="0" lang="es-ES" sz="1600" b="0" i="0" u="none" strike="noStrike" kern="0" cap="none" spc="0" normalizeH="0" baseline="0">
                  <a:ln>
                    <a:noFill/>
                  </a:ln>
                  <a:solidFill>
                    <a:schemeClr val="accent4">
                      <a:lumMod val="20000"/>
                      <a:lumOff val="80000"/>
                    </a:schemeClr>
                  </a:solidFill>
                  <a:effectLst/>
                  <a:uLnTx/>
                  <a:uFillTx/>
                  <a:latin typeface="Cambria Math" panose="02040503050406030204" pitchFamily="18" charset="0"/>
                  <a:ea typeface="+mn-ea"/>
                  <a:cs typeface="+mn-cs"/>
                </a:rPr>
                <a:t>(</a:t>
              </a:r>
              <a:r>
                <a:rPr kumimoji="0" lang="es-PE" sz="1600" b="0" i="0" u="none" strike="noStrike" kern="0" cap="none" spc="0" normalizeH="0" baseline="0">
                  <a:ln>
                    <a:noFill/>
                  </a:ln>
                  <a:solidFill>
                    <a:schemeClr val="accent4">
                      <a:lumMod val="20000"/>
                      <a:lumOff val="80000"/>
                    </a:schemeClr>
                  </a:solidFill>
                  <a:effectLst/>
                  <a:uLnTx/>
                  <a:uFillTx/>
                  <a:latin typeface="Cambria Math" panose="02040503050406030204" pitchFamily="18" charset="0"/>
                  <a:ea typeface="+mn-ea"/>
                  <a:cs typeface="+mn-cs"/>
                </a:rPr>
                <a:t>6∗𝑒𝑥</a:t>
              </a:r>
              <a:r>
                <a:rPr kumimoji="0" lang="es-ES" sz="1600" b="0" i="0" u="none" strike="noStrike" kern="0" cap="none" spc="0" normalizeH="0" baseline="0">
                  <a:ln>
                    <a:noFill/>
                  </a:ln>
                  <a:solidFill>
                    <a:schemeClr val="accent4">
                      <a:lumMod val="20000"/>
                      <a:lumOff val="80000"/>
                    </a:schemeClr>
                  </a:solidFill>
                  <a:effectLst/>
                  <a:uLnTx/>
                  <a:uFillTx/>
                  <a:latin typeface="Cambria Math" panose="02040503050406030204" pitchFamily="18" charset="0"/>
                  <a:ea typeface="+mn-ea"/>
                  <a:cs typeface="+mn-cs"/>
                </a:rPr>
                <a:t>)/</a:t>
              </a:r>
              <a:r>
                <a:rPr kumimoji="0" lang="es-PE" sz="1600" b="0" i="0" u="none" strike="noStrike" kern="0" cap="none" spc="0" normalizeH="0" baseline="0">
                  <a:ln>
                    <a:noFill/>
                  </a:ln>
                  <a:solidFill>
                    <a:schemeClr val="accent4">
                      <a:lumMod val="20000"/>
                      <a:lumOff val="80000"/>
                    </a:schemeClr>
                  </a:solidFill>
                  <a:effectLst/>
                  <a:uLnTx/>
                  <a:uFillTx/>
                  <a:latin typeface="Cambria Math" panose="02040503050406030204" pitchFamily="18" charset="0"/>
                  <a:ea typeface="+mn-ea"/>
                  <a:cs typeface="+mn-cs"/>
                </a:rPr>
                <a:t>𝑆</a:t>
              </a:r>
              <a:r>
                <a:rPr kumimoji="0" lang="es-ES" sz="1600" b="0" i="1" u="none" strike="noStrike" kern="0" cap="none" spc="0" normalizeH="0" baseline="0">
                  <a:ln>
                    <a:noFill/>
                  </a:ln>
                  <a:solidFill>
                    <a:schemeClr val="accent4">
                      <a:lumMod val="20000"/>
                      <a:lumOff val="80000"/>
                    </a:schemeClr>
                  </a:solidFill>
                  <a:effectLst/>
                  <a:uLnTx/>
                  <a:uFillTx/>
                  <a:latin typeface="Cambria Math" panose="02040503050406030204" pitchFamily="18" charset="0"/>
                  <a:ea typeface="+mn-ea"/>
                  <a:cs typeface="+mn-cs"/>
                </a:rPr>
                <a:t> + </a:t>
              </a:r>
              <a:r>
                <a:rPr kumimoji="0" lang="es-ES" sz="1600" b="0" i="0" u="none" strike="noStrike" kern="0" cap="none" spc="0" normalizeH="0" baseline="0">
                  <a:ln>
                    <a:noFill/>
                  </a:ln>
                  <a:solidFill>
                    <a:schemeClr val="accent4">
                      <a:lumMod val="20000"/>
                      <a:lumOff val="80000"/>
                    </a:schemeClr>
                  </a:solidFill>
                  <a:effectLst/>
                  <a:uLnTx/>
                  <a:uFillTx/>
                  <a:latin typeface="Cambria Math" panose="02040503050406030204" pitchFamily="18" charset="0"/>
                  <a:ea typeface="+mn-ea"/>
                  <a:cs typeface="+mn-cs"/>
                </a:rPr>
                <a:t>(</a:t>
              </a:r>
              <a:r>
                <a:rPr kumimoji="0" lang="es-PE" sz="1600" b="0" i="0" u="none" strike="noStrike" kern="0" cap="none" spc="0" normalizeH="0" baseline="0">
                  <a:ln>
                    <a:noFill/>
                  </a:ln>
                  <a:solidFill>
                    <a:schemeClr val="accent4">
                      <a:lumMod val="20000"/>
                      <a:lumOff val="80000"/>
                    </a:schemeClr>
                  </a:solidFill>
                  <a:effectLst/>
                  <a:uLnTx/>
                  <a:uFillTx/>
                  <a:latin typeface="Cambria Math" panose="02040503050406030204" pitchFamily="18" charset="0"/>
                  <a:ea typeface="+mn-ea"/>
                  <a:cs typeface="+mn-cs"/>
                </a:rPr>
                <a:t>6∗𝑒𝑦</a:t>
              </a:r>
              <a:r>
                <a:rPr kumimoji="0" lang="es-ES" sz="1600" b="0" i="0" u="none" strike="noStrike" kern="0" cap="none" spc="0" normalizeH="0" baseline="0">
                  <a:ln>
                    <a:noFill/>
                  </a:ln>
                  <a:solidFill>
                    <a:schemeClr val="accent4">
                      <a:lumMod val="20000"/>
                      <a:lumOff val="80000"/>
                    </a:schemeClr>
                  </a:solidFill>
                  <a:effectLst/>
                  <a:uLnTx/>
                  <a:uFillTx/>
                  <a:latin typeface="Cambria Math" panose="02040503050406030204" pitchFamily="18" charset="0"/>
                  <a:ea typeface="+mn-ea"/>
                  <a:cs typeface="+mn-cs"/>
                </a:rPr>
                <a:t>)/</a:t>
              </a:r>
              <a:r>
                <a:rPr kumimoji="0" lang="es-PE" sz="1600" b="0" i="0" u="none" strike="noStrike" kern="0" cap="none" spc="0" normalizeH="0" baseline="0">
                  <a:ln>
                    <a:noFill/>
                  </a:ln>
                  <a:solidFill>
                    <a:schemeClr val="accent4">
                      <a:lumMod val="20000"/>
                      <a:lumOff val="80000"/>
                    </a:schemeClr>
                  </a:solidFill>
                  <a:effectLst/>
                  <a:uLnTx/>
                  <a:uFillTx/>
                  <a:latin typeface="Cambria Math" panose="02040503050406030204" pitchFamily="18" charset="0"/>
                  <a:ea typeface="+mn-ea"/>
                  <a:cs typeface="+mn-cs"/>
                </a:rPr>
                <a:t>𝑇  )</a:t>
              </a:r>
              <a:endParaRPr kumimoji="0" lang="es-ES" sz="1600" b="0" i="1" u="none" strike="noStrike" kern="0" cap="none" spc="0" normalizeH="0" baseline="0">
                <a:ln>
                  <a:noFill/>
                </a:ln>
                <a:solidFill>
                  <a:schemeClr val="accent4">
                    <a:lumMod val="20000"/>
                    <a:lumOff val="80000"/>
                  </a:schemeClr>
                </a:solidFill>
                <a:effectLst/>
                <a:uLnTx/>
                <a:uFillTx/>
                <a:latin typeface="Cambria Math" panose="02040503050406030204" pitchFamily="18" charset="0"/>
                <a:ea typeface="+mn-ea"/>
                <a:cs typeface="+mn-cs"/>
              </a:endParaRPr>
            </a:p>
          </xdr:txBody>
        </xdr:sp>
      </mc:Fallback>
    </mc:AlternateContent>
    <xdr:clientData/>
  </xdr:oneCellAnchor>
  <xdr:twoCellAnchor>
    <xdr:from>
      <xdr:col>8</xdr:col>
      <xdr:colOff>228600</xdr:colOff>
      <xdr:row>118</xdr:row>
      <xdr:rowOff>28575</xdr:rowOff>
    </xdr:from>
    <xdr:to>
      <xdr:col>22</xdr:col>
      <xdr:colOff>76200</xdr:colOff>
      <xdr:row>119</xdr:row>
      <xdr:rowOff>219075</xdr:rowOff>
    </xdr:to>
    <xdr:sp macro="" textlink="">
      <xdr:nvSpPr>
        <xdr:cNvPr id="38" name="Corchetes 37">
          <a:extLst>
            <a:ext uri="{FF2B5EF4-FFF2-40B4-BE49-F238E27FC236}">
              <a16:creationId xmlns:a16="http://schemas.microsoft.com/office/drawing/2014/main" id="{E7D94001-6419-47D8-8359-86CBA5397576}"/>
            </a:ext>
          </a:extLst>
        </xdr:cNvPr>
        <xdr:cNvSpPr/>
      </xdr:nvSpPr>
      <xdr:spPr>
        <a:xfrm>
          <a:off x="2257425" y="27327225"/>
          <a:ext cx="3495675" cy="438150"/>
        </a:xfrm>
        <a:prstGeom prst="bracketPair">
          <a:avLst/>
        </a:prstGeom>
        <a:ln w="19050">
          <a:solidFill>
            <a:srgbClr val="FF0066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oneCellAnchor>
    <xdr:from>
      <xdr:col>3</xdr:col>
      <xdr:colOff>38100</xdr:colOff>
      <xdr:row>138</xdr:row>
      <xdr:rowOff>57150</xdr:rowOff>
    </xdr:from>
    <xdr:ext cx="1457326" cy="476250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9" name="CuadroTexto 38">
              <a:extLst>
                <a:ext uri="{FF2B5EF4-FFF2-40B4-BE49-F238E27FC236}">
                  <a16:creationId xmlns:a16="http://schemas.microsoft.com/office/drawing/2014/main" id="{D2F3A501-57C6-4052-95C3-FEC370462DF6}"/>
                </a:ext>
              </a:extLst>
            </xdr:cNvPr>
            <xdr:cNvSpPr txBox="1"/>
          </xdr:nvSpPr>
          <xdr:spPr>
            <a:xfrm>
              <a:off x="781050" y="32032575"/>
              <a:ext cx="1457326" cy="476250"/>
            </a:xfrm>
            <a:prstGeom prst="rect">
              <a:avLst/>
            </a:prstGeom>
            <a:solidFill>
              <a:srgbClr val="70AD47">
                <a:lumMod val="75000"/>
              </a:srgbClr>
            </a:solidFill>
            <a:ln w="19050" cmpd="dbl">
              <a:solidFill>
                <a:srgbClr val="002060"/>
              </a:solidFill>
            </a:ln>
            <a:effectLst/>
          </xdr:spPr>
          <xdr:txBody>
            <a:bodyPr vertOverflow="clip" horzOverflow="clip" wrap="square" lIns="0" tIns="0" rIns="0" bIns="0" rtlCol="0" anchor="t">
              <a:noAutofit/>
            </a:bodyPr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kumimoji="0" lang="es-ES" sz="1400" b="0" i="1" u="none" strike="noStrike" kern="0" cap="none" spc="0" normalizeH="0" baseline="0">
                            <a:ln>
                              <a:noFill/>
                            </a:ln>
                            <a:solidFill>
                              <a:schemeClr val="accent4">
                                <a:lumMod val="20000"/>
                                <a:lumOff val="80000"/>
                              </a:schemeClr>
                            </a:solidFill>
                            <a:effectLst/>
                            <a:uLnTx/>
                            <a:uFillTx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sSubPr>
                      <m:e>
                        <m:r>
                          <a:rPr kumimoji="0" lang="es-PE" sz="1400" b="0" i="1" u="none" strike="noStrike" kern="0" cap="none" spc="0" normalizeH="0" baseline="0">
                            <a:ln>
                              <a:noFill/>
                            </a:ln>
                            <a:solidFill>
                              <a:schemeClr val="accent4">
                                <a:lumMod val="20000"/>
                                <a:lumOff val="80000"/>
                              </a:schemeClr>
                            </a:solidFill>
                            <a:effectLst/>
                            <a:uLnTx/>
                            <a:uFillTx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𝐴</m:t>
                        </m:r>
                      </m:e>
                      <m:sub>
                        <m:r>
                          <a:rPr kumimoji="0" lang="es-PE" sz="1400" b="0" i="1" u="none" strike="noStrike" kern="0" cap="none" spc="0" normalizeH="0" baseline="0">
                            <a:ln>
                              <a:noFill/>
                            </a:ln>
                            <a:solidFill>
                              <a:schemeClr val="accent4">
                                <a:lumMod val="20000"/>
                                <a:lumOff val="80000"/>
                              </a:schemeClr>
                            </a:solidFill>
                            <a:effectLst/>
                            <a:uLnTx/>
                            <a:uFillTx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𝑍𝑁</m:t>
                        </m:r>
                      </m:sub>
                    </m:sSub>
                    <m:r>
                      <a:rPr kumimoji="0" lang="es-ES" sz="1400" b="0" i="1" u="none" strike="noStrike" kern="0" cap="none" spc="0" normalizeH="0" baseline="0">
                        <a:ln>
                          <a:noFill/>
                        </a:ln>
                        <a:solidFill>
                          <a:schemeClr val="accent4">
                            <a:lumMod val="20000"/>
                            <a:lumOff val="80000"/>
                          </a:schemeClr>
                        </a:solidFill>
                        <a:effectLst/>
                        <a:uLnTx/>
                        <a:uFillTx/>
                        <a:latin typeface="Cambria Math" panose="02040503050406030204" pitchFamily="18" charset="0"/>
                        <a:ea typeface="+mn-ea"/>
                        <a:cs typeface="+mn-cs"/>
                      </a:rPr>
                      <m:t>= </m:t>
                    </m:r>
                    <m:f>
                      <m:fPr>
                        <m:ctrlPr>
                          <a:rPr kumimoji="0" lang="es-ES" sz="1400" b="0" i="1" u="none" strike="noStrike" kern="0" cap="none" spc="0" normalizeH="0" baseline="0">
                            <a:ln>
                              <a:noFill/>
                            </a:ln>
                            <a:solidFill>
                              <a:schemeClr val="accent4">
                                <a:lumMod val="20000"/>
                                <a:lumOff val="80000"/>
                              </a:schemeClr>
                            </a:solidFill>
                            <a:effectLst/>
                            <a:uLnTx/>
                            <a:uFillTx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fPr>
                      <m:num>
                        <m:sSub>
                          <m:sSubPr>
                            <m:ctrlPr>
                              <a:rPr kumimoji="0" lang="es-ES" sz="1400" b="0" i="1" u="none" strike="noStrike" kern="0" cap="none" spc="0" normalizeH="0" baseline="0">
                                <a:ln>
                                  <a:noFill/>
                                </a:ln>
                                <a:solidFill>
                                  <a:schemeClr val="accent4">
                                    <a:lumMod val="20000"/>
                                    <a:lumOff val="80000"/>
                                  </a:schemeClr>
                                </a:solidFill>
                                <a:effectLst/>
                                <a:uLnTx/>
                                <a:uFillTx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sSubPr>
                          <m:e>
                            <m:r>
                              <a:rPr kumimoji="0" lang="es-PE" sz="1400" b="0" i="1" u="none" strike="noStrike" kern="0" cap="none" spc="0" normalizeH="0" baseline="0">
                                <a:ln>
                                  <a:noFill/>
                                </a:ln>
                                <a:solidFill>
                                  <a:schemeClr val="accent4">
                                    <a:lumMod val="20000"/>
                                    <a:lumOff val="80000"/>
                                  </a:schemeClr>
                                </a:solidFill>
                                <a:effectLst/>
                                <a:uLnTx/>
                                <a:uFillTx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𝑞</m:t>
                            </m:r>
                          </m:e>
                          <m:sub>
                            <m:r>
                              <a:rPr kumimoji="0" lang="es-ES" sz="1400" b="0" i="1" u="none" strike="noStrike" kern="0" cap="none" spc="0" normalizeH="0" baseline="0">
                                <a:ln>
                                  <a:noFill/>
                                </a:ln>
                                <a:solidFill>
                                  <a:schemeClr val="accent4">
                                    <a:lumMod val="20000"/>
                                    <a:lumOff val="80000"/>
                                  </a:schemeClr>
                                </a:solidFill>
                                <a:effectLst/>
                                <a:uLnTx/>
                                <a:uFillTx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𝑚𝑎𝑥</m:t>
                            </m:r>
                          </m:sub>
                        </m:sSub>
                      </m:num>
                      <m:den>
                        <m:sSub>
                          <m:sSubPr>
                            <m:ctrlPr>
                              <a:rPr kumimoji="0" lang="es-ES" sz="1400" b="0" i="1" u="none" strike="noStrike" kern="0" cap="none" spc="0" normalizeH="0" baseline="0">
                                <a:ln>
                                  <a:noFill/>
                                </a:ln>
                                <a:solidFill>
                                  <a:schemeClr val="accent4">
                                    <a:lumMod val="20000"/>
                                    <a:lumOff val="80000"/>
                                  </a:schemeClr>
                                </a:solidFill>
                                <a:effectLst/>
                                <a:uLnTx/>
                                <a:uFillTx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sSubPr>
                          <m:e>
                            <m:r>
                              <a:rPr kumimoji="0" lang="es-PE" sz="1400" b="0" i="1" u="none" strike="noStrike" kern="0" cap="none" spc="0" normalizeH="0" baseline="0">
                                <a:ln>
                                  <a:noFill/>
                                </a:ln>
                                <a:solidFill>
                                  <a:schemeClr val="accent4">
                                    <a:lumMod val="20000"/>
                                    <a:lumOff val="80000"/>
                                  </a:schemeClr>
                                </a:solidFill>
                                <a:effectLst/>
                                <a:uLnTx/>
                                <a:uFillTx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𝑞</m:t>
                            </m:r>
                          </m:e>
                          <m:sub>
                            <m:r>
                              <a:rPr kumimoji="0" lang="es-PE" sz="1400" b="0" i="1" u="none" strike="noStrike" kern="0" cap="none" spc="0" normalizeH="0" baseline="0">
                                <a:ln>
                                  <a:noFill/>
                                </a:ln>
                                <a:solidFill>
                                  <a:schemeClr val="accent4">
                                    <a:lumMod val="20000"/>
                                    <a:lumOff val="80000"/>
                                  </a:schemeClr>
                                </a:solidFill>
                                <a:effectLst/>
                                <a:uLnTx/>
                                <a:uFillTx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𝑛𝑒𝑡</m:t>
                            </m:r>
                          </m:sub>
                        </m:sSub>
                      </m:den>
                    </m:f>
                    <m:r>
                      <a:rPr kumimoji="0" lang="es-PE" sz="1400" b="0" i="1" u="none" strike="noStrike" kern="0" cap="none" spc="0" normalizeH="0" baseline="0">
                        <a:ln>
                          <a:noFill/>
                        </a:ln>
                        <a:solidFill>
                          <a:schemeClr val="accent4">
                            <a:lumMod val="20000"/>
                            <a:lumOff val="80000"/>
                          </a:schemeClr>
                        </a:solidFill>
                        <a:effectLst/>
                        <a:uLnTx/>
                        <a:uFillTx/>
                        <a:latin typeface="Cambria Math" panose="02040503050406030204" pitchFamily="18" charset="0"/>
                        <a:ea typeface="+mn-ea"/>
                        <a:cs typeface="+mn-cs"/>
                      </a:rPr>
                      <m:t>∗</m:t>
                    </m:r>
                    <m:sSub>
                      <m:sSubPr>
                        <m:ctrlPr>
                          <a:rPr kumimoji="0" lang="es-PE" sz="1400" b="0" i="1" u="none" strike="noStrike" kern="0" cap="none" spc="0" normalizeH="0" baseline="0">
                            <a:ln>
                              <a:noFill/>
                            </a:ln>
                            <a:solidFill>
                              <a:schemeClr val="accent4">
                                <a:lumMod val="20000"/>
                                <a:lumOff val="80000"/>
                              </a:schemeClr>
                            </a:solidFill>
                            <a:effectLst/>
                            <a:uLnTx/>
                            <a:uFillTx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sSubPr>
                      <m:e>
                        <m:r>
                          <a:rPr kumimoji="0" lang="es-PE" sz="1400" b="0" i="1" u="none" strike="noStrike" kern="0" cap="none" spc="0" normalizeH="0" baseline="0">
                            <a:ln>
                              <a:noFill/>
                            </a:ln>
                            <a:solidFill>
                              <a:schemeClr val="accent4">
                                <a:lumMod val="20000"/>
                                <a:lumOff val="80000"/>
                              </a:schemeClr>
                            </a:solidFill>
                            <a:effectLst/>
                            <a:uLnTx/>
                            <a:uFillTx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𝐴</m:t>
                        </m:r>
                      </m:e>
                      <m:sub>
                        <m:r>
                          <a:rPr kumimoji="0" lang="es-PE" sz="1400" b="0" i="1" u="none" strike="noStrike" kern="0" cap="none" spc="0" normalizeH="0" baseline="0">
                            <a:ln>
                              <a:noFill/>
                            </a:ln>
                            <a:solidFill>
                              <a:schemeClr val="accent4">
                                <a:lumMod val="20000"/>
                                <a:lumOff val="80000"/>
                              </a:schemeClr>
                            </a:solidFill>
                            <a:effectLst/>
                            <a:uLnTx/>
                            <a:uFillTx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𝑍</m:t>
                        </m:r>
                      </m:sub>
                    </m:sSub>
                  </m:oMath>
                </m:oMathPara>
              </a14:m>
              <a:endParaRPr kumimoji="0" lang="es-ES" sz="1600" b="0" i="1" u="none" strike="noStrike" kern="0" cap="none" spc="0" normalizeH="0" baseline="0">
                <a:ln>
                  <a:noFill/>
                </a:ln>
                <a:solidFill>
                  <a:schemeClr val="accent4">
                    <a:lumMod val="20000"/>
                    <a:lumOff val="80000"/>
                  </a:schemeClr>
                </a:solidFill>
                <a:effectLst/>
                <a:uLnTx/>
                <a:uFillTx/>
                <a:latin typeface="Cambria Math" panose="02040503050406030204" pitchFamily="18" charset="0"/>
                <a:ea typeface="+mn-ea"/>
                <a:cs typeface="+mn-cs"/>
              </a:endParaRPr>
            </a:p>
          </xdr:txBody>
        </xdr:sp>
      </mc:Choice>
      <mc:Fallback xmlns="">
        <xdr:sp macro="" textlink="">
          <xdr:nvSpPr>
            <xdr:cNvPr id="39" name="CuadroTexto 38">
              <a:extLst>
                <a:ext uri="{FF2B5EF4-FFF2-40B4-BE49-F238E27FC236}">
                  <a16:creationId xmlns:a16="http://schemas.microsoft.com/office/drawing/2014/main" id="{D2F3A501-57C6-4052-95C3-FEC370462DF6}"/>
                </a:ext>
              </a:extLst>
            </xdr:cNvPr>
            <xdr:cNvSpPr txBox="1"/>
          </xdr:nvSpPr>
          <xdr:spPr>
            <a:xfrm>
              <a:off x="781050" y="32032575"/>
              <a:ext cx="1457326" cy="476250"/>
            </a:xfrm>
            <a:prstGeom prst="rect">
              <a:avLst/>
            </a:prstGeom>
            <a:solidFill>
              <a:srgbClr val="70AD47">
                <a:lumMod val="75000"/>
              </a:srgbClr>
            </a:solidFill>
            <a:ln w="19050" cmpd="dbl">
              <a:solidFill>
                <a:srgbClr val="002060"/>
              </a:solidFill>
            </a:ln>
            <a:effectLst/>
          </xdr:spPr>
          <xdr:txBody>
            <a:bodyPr vertOverflow="clip" horzOverflow="clip" wrap="square" lIns="0" tIns="0" rIns="0" bIns="0" rtlCol="0" anchor="t">
              <a:noAutofit/>
            </a:bodyPr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s-PE" sz="1400" b="0" i="0" u="none" strike="noStrike" kern="0" cap="none" spc="0" normalizeH="0" baseline="0">
                  <a:ln>
                    <a:noFill/>
                  </a:ln>
                  <a:solidFill>
                    <a:schemeClr val="accent4">
                      <a:lumMod val="20000"/>
                      <a:lumOff val="80000"/>
                    </a:schemeClr>
                  </a:solidFill>
                  <a:effectLst/>
                  <a:uLnTx/>
                  <a:uFillTx/>
                  <a:latin typeface="Cambria Math" panose="02040503050406030204" pitchFamily="18" charset="0"/>
                  <a:ea typeface="+mn-ea"/>
                  <a:cs typeface="+mn-cs"/>
                </a:rPr>
                <a:t>𝐴</a:t>
              </a:r>
              <a:r>
                <a:rPr kumimoji="0" lang="es-ES" sz="1400" b="0" i="0" u="none" strike="noStrike" kern="0" cap="none" spc="0" normalizeH="0" baseline="0">
                  <a:ln>
                    <a:noFill/>
                  </a:ln>
                  <a:solidFill>
                    <a:schemeClr val="accent4">
                      <a:lumMod val="20000"/>
                      <a:lumOff val="80000"/>
                    </a:schemeClr>
                  </a:solidFill>
                  <a:effectLst/>
                  <a:uLnTx/>
                  <a:uFillTx/>
                  <a:latin typeface="Cambria Math" panose="02040503050406030204" pitchFamily="18" charset="0"/>
                  <a:ea typeface="+mn-ea"/>
                  <a:cs typeface="+mn-cs"/>
                </a:rPr>
                <a:t>_</a:t>
              </a:r>
              <a:r>
                <a:rPr kumimoji="0" lang="es-PE" sz="1400" b="0" i="0" u="none" strike="noStrike" kern="0" cap="none" spc="0" normalizeH="0" baseline="0">
                  <a:ln>
                    <a:noFill/>
                  </a:ln>
                  <a:solidFill>
                    <a:schemeClr val="accent4">
                      <a:lumMod val="20000"/>
                      <a:lumOff val="80000"/>
                    </a:schemeClr>
                  </a:solidFill>
                  <a:effectLst/>
                  <a:uLnTx/>
                  <a:uFillTx/>
                  <a:latin typeface="Cambria Math" panose="02040503050406030204" pitchFamily="18" charset="0"/>
                  <a:ea typeface="+mn-ea"/>
                  <a:cs typeface="+mn-cs"/>
                </a:rPr>
                <a:t>𝑍𝑁</a:t>
              </a:r>
              <a:r>
                <a:rPr kumimoji="0" lang="es-ES" sz="1400" b="0" i="0" u="none" strike="noStrike" kern="0" cap="none" spc="0" normalizeH="0" baseline="0">
                  <a:ln>
                    <a:noFill/>
                  </a:ln>
                  <a:solidFill>
                    <a:schemeClr val="accent4">
                      <a:lumMod val="20000"/>
                      <a:lumOff val="80000"/>
                    </a:schemeClr>
                  </a:solidFill>
                  <a:effectLst/>
                  <a:uLnTx/>
                  <a:uFillTx/>
                  <a:latin typeface="Cambria Math" panose="02040503050406030204" pitchFamily="18" charset="0"/>
                  <a:ea typeface="+mn-ea"/>
                  <a:cs typeface="+mn-cs"/>
                </a:rPr>
                <a:t>=  </a:t>
              </a:r>
              <a:r>
                <a:rPr kumimoji="0" lang="es-PE" sz="1400" b="0" i="0" u="none" strike="noStrike" kern="0" cap="none" spc="0" normalizeH="0" baseline="0">
                  <a:ln>
                    <a:noFill/>
                  </a:ln>
                  <a:solidFill>
                    <a:schemeClr val="accent4">
                      <a:lumMod val="20000"/>
                      <a:lumOff val="80000"/>
                    </a:schemeClr>
                  </a:solidFill>
                  <a:effectLst/>
                  <a:uLnTx/>
                  <a:uFillTx/>
                  <a:latin typeface="Cambria Math" panose="02040503050406030204" pitchFamily="18" charset="0"/>
                  <a:ea typeface="+mn-ea"/>
                  <a:cs typeface="+mn-cs"/>
                </a:rPr>
                <a:t>𝑞</a:t>
              </a:r>
              <a:r>
                <a:rPr kumimoji="0" lang="es-ES" sz="1400" b="0" i="0" u="none" strike="noStrike" kern="0" cap="none" spc="0" normalizeH="0" baseline="0">
                  <a:ln>
                    <a:noFill/>
                  </a:ln>
                  <a:solidFill>
                    <a:schemeClr val="accent4">
                      <a:lumMod val="20000"/>
                      <a:lumOff val="80000"/>
                    </a:schemeClr>
                  </a:solidFill>
                  <a:effectLst/>
                  <a:uLnTx/>
                  <a:uFillTx/>
                  <a:latin typeface="Cambria Math" panose="02040503050406030204" pitchFamily="18" charset="0"/>
                  <a:ea typeface="+mn-ea"/>
                  <a:cs typeface="+mn-cs"/>
                </a:rPr>
                <a:t>_𝑚𝑎𝑥/</a:t>
              </a:r>
              <a:r>
                <a:rPr kumimoji="0" lang="es-PE" sz="1400" b="0" i="0" u="none" strike="noStrike" kern="0" cap="none" spc="0" normalizeH="0" baseline="0">
                  <a:ln>
                    <a:noFill/>
                  </a:ln>
                  <a:solidFill>
                    <a:schemeClr val="accent4">
                      <a:lumMod val="20000"/>
                      <a:lumOff val="80000"/>
                    </a:schemeClr>
                  </a:solidFill>
                  <a:effectLst/>
                  <a:uLnTx/>
                  <a:uFillTx/>
                  <a:latin typeface="Cambria Math" panose="02040503050406030204" pitchFamily="18" charset="0"/>
                  <a:ea typeface="+mn-ea"/>
                  <a:cs typeface="+mn-cs"/>
                </a:rPr>
                <a:t>𝑞</a:t>
              </a:r>
              <a:r>
                <a:rPr kumimoji="0" lang="es-ES" sz="1400" b="0" i="0" u="none" strike="noStrike" kern="0" cap="none" spc="0" normalizeH="0" baseline="0">
                  <a:ln>
                    <a:noFill/>
                  </a:ln>
                  <a:solidFill>
                    <a:schemeClr val="accent4">
                      <a:lumMod val="20000"/>
                      <a:lumOff val="80000"/>
                    </a:schemeClr>
                  </a:solidFill>
                  <a:effectLst/>
                  <a:uLnTx/>
                  <a:uFillTx/>
                  <a:latin typeface="Cambria Math" panose="02040503050406030204" pitchFamily="18" charset="0"/>
                  <a:ea typeface="+mn-ea"/>
                  <a:cs typeface="+mn-cs"/>
                </a:rPr>
                <a:t>_</a:t>
              </a:r>
              <a:r>
                <a:rPr kumimoji="0" lang="es-PE" sz="1400" b="0" i="0" u="none" strike="noStrike" kern="0" cap="none" spc="0" normalizeH="0" baseline="0">
                  <a:ln>
                    <a:noFill/>
                  </a:ln>
                  <a:solidFill>
                    <a:schemeClr val="accent4">
                      <a:lumMod val="20000"/>
                      <a:lumOff val="80000"/>
                    </a:schemeClr>
                  </a:solidFill>
                  <a:effectLst/>
                  <a:uLnTx/>
                  <a:uFillTx/>
                  <a:latin typeface="Cambria Math" panose="02040503050406030204" pitchFamily="18" charset="0"/>
                  <a:ea typeface="+mn-ea"/>
                  <a:cs typeface="+mn-cs"/>
                </a:rPr>
                <a:t>𝑛𝑒𝑡 ∗𝐴_𝑍</a:t>
              </a:r>
              <a:endParaRPr kumimoji="0" lang="es-ES" sz="1600" b="0" i="1" u="none" strike="noStrike" kern="0" cap="none" spc="0" normalizeH="0" baseline="0">
                <a:ln>
                  <a:noFill/>
                </a:ln>
                <a:solidFill>
                  <a:schemeClr val="accent4">
                    <a:lumMod val="20000"/>
                    <a:lumOff val="80000"/>
                  </a:schemeClr>
                </a:solidFill>
                <a:effectLst/>
                <a:uLnTx/>
                <a:uFillTx/>
                <a:latin typeface="Cambria Math" panose="02040503050406030204" pitchFamily="18" charset="0"/>
                <a:ea typeface="+mn-ea"/>
                <a:cs typeface="+mn-cs"/>
              </a:endParaRPr>
            </a:p>
          </xdr:txBody>
        </xdr:sp>
      </mc:Fallback>
    </mc:AlternateContent>
    <xdr:clientData/>
  </xdr:oneCellAnchor>
  <xdr:oneCellAnchor>
    <xdr:from>
      <xdr:col>3</xdr:col>
      <xdr:colOff>57150</xdr:colOff>
      <xdr:row>143</xdr:row>
      <xdr:rowOff>76200</xdr:rowOff>
    </xdr:from>
    <xdr:ext cx="1533525" cy="457200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0" name="CuadroTexto 39">
              <a:extLst>
                <a:ext uri="{FF2B5EF4-FFF2-40B4-BE49-F238E27FC236}">
                  <a16:creationId xmlns:a16="http://schemas.microsoft.com/office/drawing/2014/main" id="{32A0FD81-359A-4F75-84B6-39BA5406E197}"/>
                </a:ext>
              </a:extLst>
            </xdr:cNvPr>
            <xdr:cNvSpPr txBox="1"/>
          </xdr:nvSpPr>
          <xdr:spPr>
            <a:xfrm>
              <a:off x="800100" y="33194625"/>
              <a:ext cx="1533525" cy="457200"/>
            </a:xfrm>
            <a:prstGeom prst="rect">
              <a:avLst/>
            </a:prstGeom>
            <a:solidFill>
              <a:srgbClr val="70AD47">
                <a:lumMod val="75000"/>
              </a:srgbClr>
            </a:solidFill>
            <a:ln w="19050" cmpd="dbl">
              <a:solidFill>
                <a:srgbClr val="002060"/>
              </a:solidFill>
            </a:ln>
            <a:effectLst/>
          </xdr:spPr>
          <xdr:txBody>
            <a:bodyPr vertOverflow="clip" horzOverflow="clip" wrap="square" lIns="0" tIns="0" rIns="0" bIns="0" rtlCol="0" anchor="t">
              <a:noAutofit/>
            </a:bodyPr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kumimoji="0" lang="es-ES" sz="1400" b="0" i="1" u="none" strike="noStrike" kern="0" cap="none" spc="0" normalizeH="0" baseline="0">
                        <a:ln>
                          <a:noFill/>
                        </a:ln>
                        <a:solidFill>
                          <a:schemeClr val="accent4">
                            <a:lumMod val="20000"/>
                            <a:lumOff val="80000"/>
                          </a:schemeClr>
                        </a:solidFill>
                        <a:effectLst/>
                        <a:uLnTx/>
                        <a:uFillTx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𝑇</m:t>
                    </m:r>
                    <m:r>
                      <a:rPr kumimoji="0" lang="es-ES" sz="1400" b="0" i="1" u="none" strike="noStrike" kern="0" cap="none" spc="0" normalizeH="0" baseline="0">
                        <a:ln>
                          <a:noFill/>
                        </a:ln>
                        <a:solidFill>
                          <a:schemeClr val="accent4">
                            <a:lumMod val="20000"/>
                            <a:lumOff val="80000"/>
                          </a:schemeClr>
                        </a:solidFill>
                        <a:effectLst/>
                        <a:uLnTx/>
                        <a:uFillTx/>
                        <a:latin typeface="Cambria Math" panose="02040503050406030204" pitchFamily="18" charset="0"/>
                        <a:ea typeface="+mn-ea"/>
                        <a:cs typeface="+mn-cs"/>
                      </a:rPr>
                      <m:t>= </m:t>
                    </m:r>
                    <m:rad>
                      <m:radPr>
                        <m:degHide m:val="on"/>
                        <m:ctrlPr>
                          <a:rPr kumimoji="0" lang="es-ES" sz="1400" b="0" i="1" u="none" strike="noStrike" kern="0" cap="none" spc="0" normalizeH="0" baseline="0">
                            <a:ln>
                              <a:noFill/>
                            </a:ln>
                            <a:solidFill>
                              <a:schemeClr val="accent4">
                                <a:lumMod val="20000"/>
                                <a:lumOff val="80000"/>
                              </a:schemeClr>
                            </a:solidFill>
                            <a:effectLst/>
                            <a:uLnTx/>
                            <a:uFillTx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radPr>
                      <m:deg/>
                      <m:e>
                        <m:sSub>
                          <m:sSubPr>
                            <m:ctrlPr>
                              <a:rPr kumimoji="0" lang="es-ES" sz="1400" b="0" i="1" u="none" strike="noStrike" kern="0" cap="none" spc="0" normalizeH="0" baseline="0">
                                <a:ln>
                                  <a:noFill/>
                                </a:ln>
                                <a:solidFill>
                                  <a:schemeClr val="accent4">
                                    <a:lumMod val="20000"/>
                                    <a:lumOff val="80000"/>
                                  </a:schemeClr>
                                </a:solidFill>
                                <a:effectLst/>
                                <a:uLnTx/>
                                <a:uFillTx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sSubPr>
                          <m:e>
                            <m:r>
                              <a:rPr kumimoji="0" lang="es-ES" sz="1400" b="0" i="1" u="none" strike="noStrike" kern="0" cap="none" spc="0" normalizeH="0" baseline="0">
                                <a:ln>
                                  <a:noFill/>
                                </a:ln>
                                <a:solidFill>
                                  <a:schemeClr val="accent4">
                                    <a:lumMod val="20000"/>
                                    <a:lumOff val="80000"/>
                                  </a:schemeClr>
                                </a:solidFill>
                                <a:effectLst/>
                                <a:uLnTx/>
                                <a:uFillTx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𝐴</m:t>
                            </m:r>
                          </m:e>
                          <m:sub>
                            <m:r>
                              <a:rPr kumimoji="0" lang="es-ES" sz="1400" b="0" i="1" u="none" strike="noStrike" kern="0" cap="none" spc="0" normalizeH="0" baseline="0">
                                <a:ln>
                                  <a:noFill/>
                                </a:ln>
                                <a:solidFill>
                                  <a:schemeClr val="accent4">
                                    <a:lumMod val="20000"/>
                                    <a:lumOff val="80000"/>
                                  </a:schemeClr>
                                </a:solidFill>
                                <a:effectLst/>
                                <a:uLnTx/>
                                <a:uFillTx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𝑧</m:t>
                            </m:r>
                          </m:sub>
                        </m:sSub>
                      </m:e>
                    </m:rad>
                    <m:r>
                      <a:rPr kumimoji="0" lang="es-ES" sz="1400" b="0" i="1" u="none" strike="noStrike" kern="0" cap="none" spc="0" normalizeH="0" baseline="0">
                        <a:ln>
                          <a:noFill/>
                        </a:ln>
                        <a:solidFill>
                          <a:schemeClr val="accent4">
                            <a:lumMod val="20000"/>
                            <a:lumOff val="80000"/>
                          </a:schemeClr>
                        </a:solidFill>
                        <a:effectLst/>
                        <a:uLnTx/>
                        <a:uFillTx/>
                        <a:latin typeface="Cambria Math" panose="02040503050406030204" pitchFamily="18" charset="0"/>
                        <a:ea typeface="+mn-ea"/>
                        <a:cs typeface="+mn-cs"/>
                      </a:rPr>
                      <m:t>+</m:t>
                    </m:r>
                    <m:f>
                      <m:fPr>
                        <m:ctrlPr>
                          <a:rPr kumimoji="0" lang="es-ES" sz="1400" b="0" i="1" u="none" strike="noStrike" kern="0" cap="none" spc="0" normalizeH="0" baseline="0">
                            <a:ln>
                              <a:noFill/>
                            </a:ln>
                            <a:solidFill>
                              <a:schemeClr val="accent4">
                                <a:lumMod val="20000"/>
                                <a:lumOff val="80000"/>
                              </a:schemeClr>
                            </a:solidFill>
                            <a:effectLst/>
                            <a:uLnTx/>
                            <a:uFillTx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fPr>
                      <m:num>
                        <m:sSub>
                          <m:sSubPr>
                            <m:ctrlPr>
                              <a:rPr kumimoji="0" lang="es-ES" sz="1400" b="0" i="1" u="none" strike="noStrike" kern="0" cap="none" spc="0" normalizeH="0" baseline="0">
                                <a:ln>
                                  <a:noFill/>
                                </a:ln>
                                <a:solidFill>
                                  <a:schemeClr val="accent4">
                                    <a:lumMod val="20000"/>
                                    <a:lumOff val="80000"/>
                                  </a:schemeClr>
                                </a:solidFill>
                                <a:effectLst/>
                                <a:uLnTx/>
                                <a:uFillTx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sSubPr>
                          <m:e>
                            <m:r>
                              <a:rPr kumimoji="0" lang="es-ES" sz="1400" b="0" i="1" u="none" strike="noStrike" kern="0" cap="none" spc="0" normalizeH="0" baseline="0">
                                <a:ln>
                                  <a:noFill/>
                                </a:ln>
                                <a:solidFill>
                                  <a:schemeClr val="accent4">
                                    <a:lumMod val="20000"/>
                                    <a:lumOff val="80000"/>
                                  </a:schemeClr>
                                </a:solidFill>
                                <a:effectLst/>
                                <a:uLnTx/>
                                <a:uFillTx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𝑡</m:t>
                            </m:r>
                          </m:e>
                          <m:sub>
                            <m:r>
                              <a:rPr kumimoji="0" lang="es-ES" sz="1400" b="0" i="1" u="none" strike="noStrike" kern="0" cap="none" spc="0" normalizeH="0" baseline="0">
                                <a:ln>
                                  <a:noFill/>
                                </a:ln>
                                <a:solidFill>
                                  <a:schemeClr val="accent4">
                                    <a:lumMod val="20000"/>
                                    <a:lumOff val="80000"/>
                                  </a:schemeClr>
                                </a:solidFill>
                                <a:effectLst/>
                                <a:uLnTx/>
                                <a:uFillTx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1</m:t>
                            </m:r>
                          </m:sub>
                        </m:sSub>
                        <m:r>
                          <a:rPr kumimoji="0" lang="es-ES" sz="1400" b="0" i="1" u="none" strike="noStrike" kern="0" cap="none" spc="0" normalizeH="0" baseline="0">
                            <a:ln>
                              <a:noFill/>
                            </a:ln>
                            <a:solidFill>
                              <a:schemeClr val="accent4">
                                <a:lumMod val="20000"/>
                                <a:lumOff val="80000"/>
                              </a:schemeClr>
                            </a:solidFill>
                            <a:effectLst/>
                            <a:uLnTx/>
                            <a:uFillTx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−</m:t>
                        </m:r>
                        <m:sSub>
                          <m:sSubPr>
                            <m:ctrlPr>
                              <a:rPr kumimoji="0" lang="es-ES" sz="1400" b="0" i="1" u="none" strike="noStrike" kern="0" cap="none" spc="0" normalizeH="0" baseline="0">
                                <a:ln>
                                  <a:noFill/>
                                </a:ln>
                                <a:solidFill>
                                  <a:schemeClr val="accent4">
                                    <a:lumMod val="20000"/>
                                    <a:lumOff val="80000"/>
                                  </a:schemeClr>
                                </a:solidFill>
                                <a:effectLst/>
                                <a:uLnTx/>
                                <a:uFillTx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sSubPr>
                          <m:e>
                            <m:r>
                              <a:rPr kumimoji="0" lang="es-ES" sz="1400" b="0" i="1" u="none" strike="noStrike" kern="0" cap="none" spc="0" normalizeH="0" baseline="0">
                                <a:ln>
                                  <a:noFill/>
                                </a:ln>
                                <a:solidFill>
                                  <a:schemeClr val="accent4">
                                    <a:lumMod val="20000"/>
                                    <a:lumOff val="80000"/>
                                  </a:schemeClr>
                                </a:solidFill>
                                <a:effectLst/>
                                <a:uLnTx/>
                                <a:uFillTx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𝑡</m:t>
                            </m:r>
                          </m:e>
                          <m:sub>
                            <m:r>
                              <a:rPr kumimoji="0" lang="es-ES" sz="1400" b="0" i="1" u="none" strike="noStrike" kern="0" cap="none" spc="0" normalizeH="0" baseline="0">
                                <a:ln>
                                  <a:noFill/>
                                </a:ln>
                                <a:solidFill>
                                  <a:schemeClr val="accent4">
                                    <a:lumMod val="20000"/>
                                    <a:lumOff val="80000"/>
                                  </a:schemeClr>
                                </a:solidFill>
                                <a:effectLst/>
                                <a:uLnTx/>
                                <a:uFillTx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2</m:t>
                            </m:r>
                          </m:sub>
                        </m:sSub>
                      </m:num>
                      <m:den>
                        <m:r>
                          <a:rPr kumimoji="0" lang="es-ES" sz="1400" b="0" i="1" u="none" strike="noStrike" kern="0" cap="none" spc="0" normalizeH="0" baseline="0">
                            <a:ln>
                              <a:noFill/>
                            </a:ln>
                            <a:solidFill>
                              <a:schemeClr val="accent4">
                                <a:lumMod val="20000"/>
                                <a:lumOff val="80000"/>
                              </a:schemeClr>
                            </a:solidFill>
                            <a:effectLst/>
                            <a:uLnTx/>
                            <a:uFillTx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2</m:t>
                        </m:r>
                      </m:den>
                    </m:f>
                  </m:oMath>
                </m:oMathPara>
              </a14:m>
              <a:endParaRPr kumimoji="0" lang="es-ES" sz="1400" b="0" i="1" u="none" strike="noStrike" kern="0" cap="none" spc="0" normalizeH="0" baseline="0">
                <a:ln>
                  <a:noFill/>
                </a:ln>
                <a:solidFill>
                  <a:schemeClr val="accent4">
                    <a:lumMod val="20000"/>
                    <a:lumOff val="80000"/>
                  </a:schemeClr>
                </a:solidFill>
                <a:effectLst/>
                <a:uLnTx/>
                <a:uFillTx/>
                <a:latin typeface="Cambria Math" panose="02040503050406030204" pitchFamily="18" charset="0"/>
                <a:ea typeface="+mn-ea"/>
                <a:cs typeface="+mn-cs"/>
              </a:endParaRPr>
            </a:p>
          </xdr:txBody>
        </xdr:sp>
      </mc:Choice>
      <mc:Fallback xmlns="">
        <xdr:sp macro="" textlink="">
          <xdr:nvSpPr>
            <xdr:cNvPr id="40" name="CuadroTexto 39">
              <a:extLst>
                <a:ext uri="{FF2B5EF4-FFF2-40B4-BE49-F238E27FC236}">
                  <a16:creationId xmlns:a16="http://schemas.microsoft.com/office/drawing/2014/main" id="{32A0FD81-359A-4F75-84B6-39BA5406E197}"/>
                </a:ext>
              </a:extLst>
            </xdr:cNvPr>
            <xdr:cNvSpPr txBox="1"/>
          </xdr:nvSpPr>
          <xdr:spPr>
            <a:xfrm>
              <a:off x="800100" y="33194625"/>
              <a:ext cx="1533525" cy="457200"/>
            </a:xfrm>
            <a:prstGeom prst="rect">
              <a:avLst/>
            </a:prstGeom>
            <a:solidFill>
              <a:srgbClr val="70AD47">
                <a:lumMod val="75000"/>
              </a:srgbClr>
            </a:solidFill>
            <a:ln w="19050" cmpd="dbl">
              <a:solidFill>
                <a:srgbClr val="002060"/>
              </a:solidFill>
            </a:ln>
            <a:effectLst/>
          </xdr:spPr>
          <xdr:txBody>
            <a:bodyPr vertOverflow="clip" horzOverflow="clip" wrap="square" lIns="0" tIns="0" rIns="0" bIns="0" rtlCol="0" anchor="t">
              <a:noAutofit/>
            </a:bodyPr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s-ES" sz="1400" b="0" i="0" u="none" strike="noStrike" kern="0" cap="none" spc="0" normalizeH="0" baseline="0">
                  <a:ln>
                    <a:noFill/>
                  </a:ln>
                  <a:solidFill>
                    <a:schemeClr val="accent4">
                      <a:lumMod val="20000"/>
                      <a:lumOff val="80000"/>
                    </a:schemeClr>
                  </a:solidFill>
                  <a:effectLst/>
                  <a:uLnTx/>
                  <a:uFillTx/>
                  <a:latin typeface="Cambria Math" panose="02040503050406030204" pitchFamily="18" charset="0"/>
                  <a:ea typeface="+mn-ea"/>
                  <a:cs typeface="+mn-cs"/>
                </a:rPr>
                <a:t>𝑇= √(𝐴_𝑧 )+(𝑡_1−𝑡_2)/2</a:t>
              </a:r>
              <a:endParaRPr kumimoji="0" lang="es-ES" sz="1400" b="0" i="1" u="none" strike="noStrike" kern="0" cap="none" spc="0" normalizeH="0" baseline="0">
                <a:ln>
                  <a:noFill/>
                </a:ln>
                <a:solidFill>
                  <a:schemeClr val="accent4">
                    <a:lumMod val="20000"/>
                    <a:lumOff val="80000"/>
                  </a:schemeClr>
                </a:solidFill>
                <a:effectLst/>
                <a:uLnTx/>
                <a:uFillTx/>
                <a:latin typeface="Cambria Math" panose="02040503050406030204" pitchFamily="18" charset="0"/>
                <a:ea typeface="+mn-ea"/>
                <a:cs typeface="+mn-cs"/>
              </a:endParaRPr>
            </a:p>
          </xdr:txBody>
        </xdr:sp>
      </mc:Fallback>
    </mc:AlternateContent>
    <xdr:clientData/>
  </xdr:oneCellAnchor>
  <xdr:twoCellAnchor>
    <xdr:from>
      <xdr:col>12</xdr:col>
      <xdr:colOff>9525</xdr:colOff>
      <xdr:row>143</xdr:row>
      <xdr:rowOff>19050</xdr:rowOff>
    </xdr:from>
    <xdr:to>
      <xdr:col>12</xdr:col>
      <xdr:colOff>95250</xdr:colOff>
      <xdr:row>144</xdr:row>
      <xdr:rowOff>190500</xdr:rowOff>
    </xdr:to>
    <xdr:cxnSp macro="">
      <xdr:nvCxnSpPr>
        <xdr:cNvPr id="41" name="Conector recto 40">
          <a:extLst>
            <a:ext uri="{FF2B5EF4-FFF2-40B4-BE49-F238E27FC236}">
              <a16:creationId xmlns:a16="http://schemas.microsoft.com/office/drawing/2014/main" id="{6653FF7A-D50B-4CD1-BE24-30005BC8FA36}"/>
            </a:ext>
          </a:extLst>
        </xdr:cNvPr>
        <xdr:cNvCxnSpPr/>
      </xdr:nvCxnSpPr>
      <xdr:spPr>
        <a:xfrm flipV="1">
          <a:off x="3114675" y="33137475"/>
          <a:ext cx="85725" cy="400050"/>
        </a:xfrm>
        <a:prstGeom prst="line">
          <a:avLst/>
        </a:prstGeom>
        <a:ln w="19050">
          <a:solidFill>
            <a:srgbClr val="FF0066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266700</xdr:colOff>
      <xdr:row>143</xdr:row>
      <xdr:rowOff>209550</xdr:rowOff>
    </xdr:from>
    <xdr:to>
      <xdr:col>11</xdr:col>
      <xdr:colOff>314325</xdr:colOff>
      <xdr:row>144</xdr:row>
      <xdr:rowOff>190500</xdr:rowOff>
    </xdr:to>
    <xdr:cxnSp macro="">
      <xdr:nvCxnSpPr>
        <xdr:cNvPr id="42" name="Conector recto 41">
          <a:extLst>
            <a:ext uri="{FF2B5EF4-FFF2-40B4-BE49-F238E27FC236}">
              <a16:creationId xmlns:a16="http://schemas.microsoft.com/office/drawing/2014/main" id="{E035D8DF-E88D-4693-883C-DE86FB94EECE}"/>
            </a:ext>
          </a:extLst>
        </xdr:cNvPr>
        <xdr:cNvCxnSpPr/>
      </xdr:nvCxnSpPr>
      <xdr:spPr>
        <a:xfrm flipH="1" flipV="1">
          <a:off x="3095625" y="33327975"/>
          <a:ext cx="47625" cy="209550"/>
        </a:xfrm>
        <a:prstGeom prst="line">
          <a:avLst/>
        </a:prstGeom>
        <a:ln w="19050">
          <a:solidFill>
            <a:srgbClr val="FF0066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85725</xdr:colOff>
      <xdr:row>143</xdr:row>
      <xdr:rowOff>28575</xdr:rowOff>
    </xdr:from>
    <xdr:to>
      <xdr:col>14</xdr:col>
      <xdr:colOff>66675</xdr:colOff>
      <xdr:row>143</xdr:row>
      <xdr:rowOff>28575</xdr:rowOff>
    </xdr:to>
    <xdr:cxnSp macro="">
      <xdr:nvCxnSpPr>
        <xdr:cNvPr id="43" name="Conector recto 42">
          <a:extLst>
            <a:ext uri="{FF2B5EF4-FFF2-40B4-BE49-F238E27FC236}">
              <a16:creationId xmlns:a16="http://schemas.microsoft.com/office/drawing/2014/main" id="{E95BB568-1DBA-45F0-AF13-DC7CD623FE45}"/>
            </a:ext>
          </a:extLst>
        </xdr:cNvPr>
        <xdr:cNvCxnSpPr/>
      </xdr:nvCxnSpPr>
      <xdr:spPr>
        <a:xfrm>
          <a:off x="3190875" y="33147000"/>
          <a:ext cx="523875" cy="0"/>
        </a:xfrm>
        <a:prstGeom prst="line">
          <a:avLst/>
        </a:prstGeom>
        <a:ln w="19050">
          <a:solidFill>
            <a:srgbClr val="FF0066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2</xdr:col>
      <xdr:colOff>180976</xdr:colOff>
      <xdr:row>148</xdr:row>
      <xdr:rowOff>0</xdr:rowOff>
    </xdr:from>
    <xdr:ext cx="1485900" cy="457200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4" name="CuadroTexto 43">
              <a:extLst>
                <a:ext uri="{FF2B5EF4-FFF2-40B4-BE49-F238E27FC236}">
                  <a16:creationId xmlns:a16="http://schemas.microsoft.com/office/drawing/2014/main" id="{FBEC0140-D0F7-480A-8FA3-39E432DEFF79}"/>
                </a:ext>
              </a:extLst>
            </xdr:cNvPr>
            <xdr:cNvSpPr txBox="1"/>
          </xdr:nvSpPr>
          <xdr:spPr>
            <a:xfrm>
              <a:off x="676276" y="34261425"/>
              <a:ext cx="1485900" cy="457200"/>
            </a:xfrm>
            <a:prstGeom prst="rect">
              <a:avLst/>
            </a:prstGeom>
            <a:solidFill>
              <a:srgbClr val="70AD47">
                <a:lumMod val="75000"/>
              </a:srgbClr>
            </a:solidFill>
            <a:ln w="19050" cmpd="dbl">
              <a:solidFill>
                <a:srgbClr val="002060"/>
              </a:solidFill>
            </a:ln>
            <a:effectLst/>
          </xdr:spPr>
          <xdr:txBody>
            <a:bodyPr vertOverflow="clip" horzOverflow="clip" wrap="square" lIns="0" tIns="0" rIns="0" bIns="0" rtlCol="0" anchor="t">
              <a:noAutofit/>
            </a:bodyPr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kumimoji="0" lang="es-ES" sz="1400" b="0" i="1" u="none" strike="noStrike" kern="0" cap="none" spc="0" normalizeH="0" baseline="0">
                        <a:ln>
                          <a:noFill/>
                        </a:ln>
                        <a:solidFill>
                          <a:schemeClr val="accent4">
                            <a:lumMod val="20000"/>
                            <a:lumOff val="80000"/>
                          </a:schemeClr>
                        </a:solidFill>
                        <a:effectLst/>
                        <a:uLnTx/>
                        <a:uFillTx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𝑆</m:t>
                    </m:r>
                    <m:r>
                      <a:rPr kumimoji="0" lang="es-ES" sz="1400" b="0" i="1" u="none" strike="noStrike" kern="0" cap="none" spc="0" normalizeH="0" baseline="0">
                        <a:ln>
                          <a:noFill/>
                        </a:ln>
                        <a:solidFill>
                          <a:schemeClr val="accent4">
                            <a:lumMod val="20000"/>
                            <a:lumOff val="80000"/>
                          </a:schemeClr>
                        </a:solidFill>
                        <a:effectLst/>
                        <a:uLnTx/>
                        <a:uFillTx/>
                        <a:latin typeface="Cambria Math" panose="02040503050406030204" pitchFamily="18" charset="0"/>
                        <a:ea typeface="+mn-ea"/>
                        <a:cs typeface="+mn-cs"/>
                      </a:rPr>
                      <m:t>= </m:t>
                    </m:r>
                    <m:rad>
                      <m:radPr>
                        <m:degHide m:val="on"/>
                        <m:ctrlPr>
                          <a:rPr kumimoji="0" lang="es-ES" sz="1400" b="0" i="1" u="none" strike="noStrike" kern="0" cap="none" spc="0" normalizeH="0" baseline="0">
                            <a:ln>
                              <a:noFill/>
                            </a:ln>
                            <a:solidFill>
                              <a:schemeClr val="accent4">
                                <a:lumMod val="20000"/>
                                <a:lumOff val="80000"/>
                              </a:schemeClr>
                            </a:solidFill>
                            <a:effectLst/>
                            <a:uLnTx/>
                            <a:uFillTx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radPr>
                      <m:deg/>
                      <m:e>
                        <m:sSub>
                          <m:sSubPr>
                            <m:ctrlPr>
                              <a:rPr kumimoji="0" lang="es-ES" sz="1400" b="0" i="1" u="none" strike="noStrike" kern="0" cap="none" spc="0" normalizeH="0" baseline="0">
                                <a:ln>
                                  <a:noFill/>
                                </a:ln>
                                <a:solidFill>
                                  <a:schemeClr val="accent4">
                                    <a:lumMod val="20000"/>
                                    <a:lumOff val="80000"/>
                                  </a:schemeClr>
                                </a:solidFill>
                                <a:effectLst/>
                                <a:uLnTx/>
                                <a:uFillTx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sSubPr>
                          <m:e>
                            <m:r>
                              <a:rPr kumimoji="0" lang="es-ES" sz="1400" b="0" i="1" u="none" strike="noStrike" kern="0" cap="none" spc="0" normalizeH="0" baseline="0">
                                <a:ln>
                                  <a:noFill/>
                                </a:ln>
                                <a:solidFill>
                                  <a:schemeClr val="accent4">
                                    <a:lumMod val="20000"/>
                                    <a:lumOff val="80000"/>
                                  </a:schemeClr>
                                </a:solidFill>
                                <a:effectLst/>
                                <a:uLnTx/>
                                <a:uFillTx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𝐴</m:t>
                            </m:r>
                          </m:e>
                          <m:sub>
                            <m:r>
                              <a:rPr kumimoji="0" lang="es-ES" sz="1400" b="0" i="1" u="none" strike="noStrike" kern="0" cap="none" spc="0" normalizeH="0" baseline="0">
                                <a:ln>
                                  <a:noFill/>
                                </a:ln>
                                <a:solidFill>
                                  <a:schemeClr val="accent4">
                                    <a:lumMod val="20000"/>
                                    <a:lumOff val="80000"/>
                                  </a:schemeClr>
                                </a:solidFill>
                                <a:effectLst/>
                                <a:uLnTx/>
                                <a:uFillTx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𝑧</m:t>
                            </m:r>
                          </m:sub>
                        </m:sSub>
                      </m:e>
                    </m:rad>
                    <m:r>
                      <a:rPr kumimoji="0" lang="es-ES" sz="1400" b="0" i="1" u="none" strike="noStrike" kern="0" cap="none" spc="0" normalizeH="0" baseline="0">
                        <a:ln>
                          <a:noFill/>
                        </a:ln>
                        <a:solidFill>
                          <a:schemeClr val="accent4">
                            <a:lumMod val="20000"/>
                            <a:lumOff val="80000"/>
                          </a:schemeClr>
                        </a:solidFill>
                        <a:effectLst/>
                        <a:uLnTx/>
                        <a:uFillTx/>
                        <a:latin typeface="Cambria Math" panose="02040503050406030204" pitchFamily="18" charset="0"/>
                        <a:ea typeface="+mn-ea"/>
                        <a:cs typeface="+mn-cs"/>
                      </a:rPr>
                      <m:t>−</m:t>
                    </m:r>
                    <m:f>
                      <m:fPr>
                        <m:ctrlPr>
                          <a:rPr kumimoji="0" lang="es-ES" sz="1400" b="0" i="1" u="none" strike="noStrike" kern="0" cap="none" spc="0" normalizeH="0" baseline="0">
                            <a:ln>
                              <a:noFill/>
                            </a:ln>
                            <a:solidFill>
                              <a:schemeClr val="accent4">
                                <a:lumMod val="20000"/>
                                <a:lumOff val="80000"/>
                              </a:schemeClr>
                            </a:solidFill>
                            <a:effectLst/>
                            <a:uLnTx/>
                            <a:uFillTx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fPr>
                      <m:num>
                        <m:sSub>
                          <m:sSubPr>
                            <m:ctrlPr>
                              <a:rPr kumimoji="0" lang="es-ES" sz="1400" b="0" i="1" u="none" strike="noStrike" kern="0" cap="none" spc="0" normalizeH="0" baseline="0">
                                <a:ln>
                                  <a:noFill/>
                                </a:ln>
                                <a:solidFill>
                                  <a:schemeClr val="accent4">
                                    <a:lumMod val="20000"/>
                                    <a:lumOff val="80000"/>
                                  </a:schemeClr>
                                </a:solidFill>
                                <a:effectLst/>
                                <a:uLnTx/>
                                <a:uFillTx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sSubPr>
                          <m:e>
                            <m:r>
                              <a:rPr kumimoji="0" lang="es-ES" sz="1400" b="0" i="1" u="none" strike="noStrike" kern="0" cap="none" spc="0" normalizeH="0" baseline="0">
                                <a:ln>
                                  <a:noFill/>
                                </a:ln>
                                <a:solidFill>
                                  <a:schemeClr val="accent4">
                                    <a:lumMod val="20000"/>
                                    <a:lumOff val="80000"/>
                                  </a:schemeClr>
                                </a:solidFill>
                                <a:effectLst/>
                                <a:uLnTx/>
                                <a:uFillTx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𝑡</m:t>
                            </m:r>
                          </m:e>
                          <m:sub>
                            <m:r>
                              <a:rPr kumimoji="0" lang="es-ES" sz="1400" b="0" i="1" u="none" strike="noStrike" kern="0" cap="none" spc="0" normalizeH="0" baseline="0">
                                <a:ln>
                                  <a:noFill/>
                                </a:ln>
                                <a:solidFill>
                                  <a:schemeClr val="accent4">
                                    <a:lumMod val="20000"/>
                                    <a:lumOff val="80000"/>
                                  </a:schemeClr>
                                </a:solidFill>
                                <a:effectLst/>
                                <a:uLnTx/>
                                <a:uFillTx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1</m:t>
                            </m:r>
                          </m:sub>
                        </m:sSub>
                        <m:r>
                          <a:rPr kumimoji="0" lang="es-ES" sz="1400" b="0" i="1" u="none" strike="noStrike" kern="0" cap="none" spc="0" normalizeH="0" baseline="0">
                            <a:ln>
                              <a:noFill/>
                            </a:ln>
                            <a:solidFill>
                              <a:schemeClr val="accent4">
                                <a:lumMod val="20000"/>
                                <a:lumOff val="80000"/>
                              </a:schemeClr>
                            </a:solidFill>
                            <a:effectLst/>
                            <a:uLnTx/>
                            <a:uFillTx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−</m:t>
                        </m:r>
                        <m:sSub>
                          <m:sSubPr>
                            <m:ctrlPr>
                              <a:rPr kumimoji="0" lang="es-ES" sz="1400" b="0" i="1" u="none" strike="noStrike" kern="0" cap="none" spc="0" normalizeH="0" baseline="0">
                                <a:ln>
                                  <a:noFill/>
                                </a:ln>
                                <a:solidFill>
                                  <a:schemeClr val="accent4">
                                    <a:lumMod val="20000"/>
                                    <a:lumOff val="80000"/>
                                  </a:schemeClr>
                                </a:solidFill>
                                <a:effectLst/>
                                <a:uLnTx/>
                                <a:uFillTx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sSubPr>
                          <m:e>
                            <m:r>
                              <a:rPr kumimoji="0" lang="es-ES" sz="1400" b="0" i="1" u="none" strike="noStrike" kern="0" cap="none" spc="0" normalizeH="0" baseline="0">
                                <a:ln>
                                  <a:noFill/>
                                </a:ln>
                                <a:solidFill>
                                  <a:schemeClr val="accent4">
                                    <a:lumMod val="20000"/>
                                    <a:lumOff val="80000"/>
                                  </a:schemeClr>
                                </a:solidFill>
                                <a:effectLst/>
                                <a:uLnTx/>
                                <a:uFillTx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𝑡</m:t>
                            </m:r>
                          </m:e>
                          <m:sub>
                            <m:r>
                              <a:rPr kumimoji="0" lang="es-ES" sz="1400" b="0" i="1" u="none" strike="noStrike" kern="0" cap="none" spc="0" normalizeH="0" baseline="0">
                                <a:ln>
                                  <a:noFill/>
                                </a:ln>
                                <a:solidFill>
                                  <a:schemeClr val="accent4">
                                    <a:lumMod val="20000"/>
                                    <a:lumOff val="80000"/>
                                  </a:schemeClr>
                                </a:solidFill>
                                <a:effectLst/>
                                <a:uLnTx/>
                                <a:uFillTx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2</m:t>
                            </m:r>
                          </m:sub>
                        </m:sSub>
                      </m:num>
                      <m:den>
                        <m:r>
                          <a:rPr kumimoji="0" lang="es-ES" sz="1400" b="0" i="1" u="none" strike="noStrike" kern="0" cap="none" spc="0" normalizeH="0" baseline="0">
                            <a:ln>
                              <a:noFill/>
                            </a:ln>
                            <a:solidFill>
                              <a:schemeClr val="accent4">
                                <a:lumMod val="20000"/>
                                <a:lumOff val="80000"/>
                              </a:schemeClr>
                            </a:solidFill>
                            <a:effectLst/>
                            <a:uLnTx/>
                            <a:uFillTx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2</m:t>
                        </m:r>
                      </m:den>
                    </m:f>
                  </m:oMath>
                </m:oMathPara>
              </a14:m>
              <a:endParaRPr kumimoji="0" lang="es-ES" sz="1400" b="0" i="1" u="none" strike="noStrike" kern="0" cap="none" spc="0" normalizeH="0" baseline="0">
                <a:ln>
                  <a:noFill/>
                </a:ln>
                <a:solidFill>
                  <a:schemeClr val="accent4">
                    <a:lumMod val="20000"/>
                    <a:lumOff val="80000"/>
                  </a:schemeClr>
                </a:solidFill>
                <a:effectLst/>
                <a:uLnTx/>
                <a:uFillTx/>
                <a:latin typeface="Cambria Math" panose="02040503050406030204" pitchFamily="18" charset="0"/>
                <a:ea typeface="+mn-ea"/>
                <a:cs typeface="+mn-cs"/>
              </a:endParaRPr>
            </a:p>
          </xdr:txBody>
        </xdr:sp>
      </mc:Choice>
      <mc:Fallback xmlns="">
        <xdr:sp macro="" textlink="">
          <xdr:nvSpPr>
            <xdr:cNvPr id="44" name="CuadroTexto 43">
              <a:extLst>
                <a:ext uri="{FF2B5EF4-FFF2-40B4-BE49-F238E27FC236}">
                  <a16:creationId xmlns:a16="http://schemas.microsoft.com/office/drawing/2014/main" id="{FBEC0140-D0F7-480A-8FA3-39E432DEFF79}"/>
                </a:ext>
              </a:extLst>
            </xdr:cNvPr>
            <xdr:cNvSpPr txBox="1"/>
          </xdr:nvSpPr>
          <xdr:spPr>
            <a:xfrm>
              <a:off x="676276" y="34261425"/>
              <a:ext cx="1485900" cy="457200"/>
            </a:xfrm>
            <a:prstGeom prst="rect">
              <a:avLst/>
            </a:prstGeom>
            <a:solidFill>
              <a:srgbClr val="70AD47">
                <a:lumMod val="75000"/>
              </a:srgbClr>
            </a:solidFill>
            <a:ln w="19050" cmpd="dbl">
              <a:solidFill>
                <a:srgbClr val="002060"/>
              </a:solidFill>
            </a:ln>
            <a:effectLst/>
          </xdr:spPr>
          <xdr:txBody>
            <a:bodyPr vertOverflow="clip" horzOverflow="clip" wrap="square" lIns="0" tIns="0" rIns="0" bIns="0" rtlCol="0" anchor="t">
              <a:noAutofit/>
            </a:bodyPr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s-ES" sz="1400" b="0" i="0" u="none" strike="noStrike" kern="0" cap="none" spc="0" normalizeH="0" baseline="0">
                  <a:ln>
                    <a:noFill/>
                  </a:ln>
                  <a:solidFill>
                    <a:schemeClr val="accent4">
                      <a:lumMod val="20000"/>
                      <a:lumOff val="80000"/>
                    </a:schemeClr>
                  </a:solidFill>
                  <a:effectLst/>
                  <a:uLnTx/>
                  <a:uFillTx/>
                  <a:latin typeface="Cambria Math" panose="02040503050406030204" pitchFamily="18" charset="0"/>
                  <a:ea typeface="+mn-ea"/>
                  <a:cs typeface="+mn-cs"/>
                </a:rPr>
                <a:t>𝑆= √(𝐴_𝑧 )−(𝑡_1−𝑡_2)/2</a:t>
              </a:r>
              <a:endParaRPr kumimoji="0" lang="es-ES" sz="1400" b="0" i="1" u="none" strike="noStrike" kern="0" cap="none" spc="0" normalizeH="0" baseline="0">
                <a:ln>
                  <a:noFill/>
                </a:ln>
                <a:solidFill>
                  <a:schemeClr val="accent4">
                    <a:lumMod val="20000"/>
                    <a:lumOff val="80000"/>
                  </a:schemeClr>
                </a:solidFill>
                <a:effectLst/>
                <a:uLnTx/>
                <a:uFillTx/>
                <a:latin typeface="Cambria Math" panose="02040503050406030204" pitchFamily="18" charset="0"/>
                <a:ea typeface="+mn-ea"/>
                <a:cs typeface="+mn-cs"/>
              </a:endParaRPr>
            </a:p>
          </xdr:txBody>
        </xdr:sp>
      </mc:Fallback>
    </mc:AlternateContent>
    <xdr:clientData/>
  </xdr:oneCellAnchor>
  <xdr:twoCellAnchor>
    <xdr:from>
      <xdr:col>11</xdr:col>
      <xdr:colOff>19050</xdr:colOff>
      <xdr:row>148</xdr:row>
      <xdr:rowOff>28575</xdr:rowOff>
    </xdr:from>
    <xdr:to>
      <xdr:col>11</xdr:col>
      <xdr:colOff>104775</xdr:colOff>
      <xdr:row>149</xdr:row>
      <xdr:rowOff>200025</xdr:rowOff>
    </xdr:to>
    <xdr:cxnSp macro="">
      <xdr:nvCxnSpPr>
        <xdr:cNvPr id="45" name="Conector recto 44">
          <a:extLst>
            <a:ext uri="{FF2B5EF4-FFF2-40B4-BE49-F238E27FC236}">
              <a16:creationId xmlns:a16="http://schemas.microsoft.com/office/drawing/2014/main" id="{D98962A9-9C70-4371-A7A8-5CD07714FA83}"/>
            </a:ext>
          </a:extLst>
        </xdr:cNvPr>
        <xdr:cNvCxnSpPr/>
      </xdr:nvCxnSpPr>
      <xdr:spPr>
        <a:xfrm flipV="1">
          <a:off x="2790825" y="34290000"/>
          <a:ext cx="85725" cy="400050"/>
        </a:xfrm>
        <a:prstGeom prst="line">
          <a:avLst/>
        </a:prstGeom>
        <a:ln w="19050">
          <a:solidFill>
            <a:srgbClr val="FF0066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209550</xdr:colOff>
      <xdr:row>148</xdr:row>
      <xdr:rowOff>209550</xdr:rowOff>
    </xdr:from>
    <xdr:to>
      <xdr:col>11</xdr:col>
      <xdr:colOff>9525</xdr:colOff>
      <xdr:row>149</xdr:row>
      <xdr:rowOff>190500</xdr:rowOff>
    </xdr:to>
    <xdr:cxnSp macro="">
      <xdr:nvCxnSpPr>
        <xdr:cNvPr id="46" name="Conector recto 45">
          <a:extLst>
            <a:ext uri="{FF2B5EF4-FFF2-40B4-BE49-F238E27FC236}">
              <a16:creationId xmlns:a16="http://schemas.microsoft.com/office/drawing/2014/main" id="{D44DC6C4-BF42-4BB0-8F50-2C051B42FCCA}"/>
            </a:ext>
          </a:extLst>
        </xdr:cNvPr>
        <xdr:cNvCxnSpPr/>
      </xdr:nvCxnSpPr>
      <xdr:spPr>
        <a:xfrm flipH="1" flipV="1">
          <a:off x="2733675" y="34470975"/>
          <a:ext cx="47625" cy="209550"/>
        </a:xfrm>
        <a:prstGeom prst="line">
          <a:avLst/>
        </a:prstGeom>
        <a:ln w="19050">
          <a:solidFill>
            <a:srgbClr val="FF0066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114300</xdr:colOff>
      <xdr:row>148</xdr:row>
      <xdr:rowOff>38100</xdr:rowOff>
    </xdr:from>
    <xdr:to>
      <xdr:col>13</xdr:col>
      <xdr:colOff>95250</xdr:colOff>
      <xdr:row>148</xdr:row>
      <xdr:rowOff>38100</xdr:rowOff>
    </xdr:to>
    <xdr:cxnSp macro="">
      <xdr:nvCxnSpPr>
        <xdr:cNvPr id="47" name="Conector recto 46">
          <a:extLst>
            <a:ext uri="{FF2B5EF4-FFF2-40B4-BE49-F238E27FC236}">
              <a16:creationId xmlns:a16="http://schemas.microsoft.com/office/drawing/2014/main" id="{8BF3EEDF-9BA6-429C-B0DA-A8FAE15B3845}"/>
            </a:ext>
          </a:extLst>
        </xdr:cNvPr>
        <xdr:cNvCxnSpPr/>
      </xdr:nvCxnSpPr>
      <xdr:spPr>
        <a:xfrm>
          <a:off x="2886075" y="34299525"/>
          <a:ext cx="561975" cy="0"/>
        </a:xfrm>
        <a:prstGeom prst="line">
          <a:avLst/>
        </a:prstGeom>
        <a:ln w="19050">
          <a:solidFill>
            <a:srgbClr val="FF0066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2</xdr:col>
      <xdr:colOff>76199</xdr:colOff>
      <xdr:row>159</xdr:row>
      <xdr:rowOff>114299</xdr:rowOff>
    </xdr:from>
    <xdr:ext cx="2447925" cy="390525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8" name="CuadroTexto 47">
              <a:extLst>
                <a:ext uri="{FF2B5EF4-FFF2-40B4-BE49-F238E27FC236}">
                  <a16:creationId xmlns:a16="http://schemas.microsoft.com/office/drawing/2014/main" id="{B6919C77-AAE7-457C-AF57-61F0CD5884E8}"/>
                </a:ext>
              </a:extLst>
            </xdr:cNvPr>
            <xdr:cNvSpPr txBox="1"/>
          </xdr:nvSpPr>
          <xdr:spPr>
            <a:xfrm>
              <a:off x="571499" y="36776024"/>
              <a:ext cx="2447925" cy="390525"/>
            </a:xfrm>
            <a:prstGeom prst="rect">
              <a:avLst/>
            </a:prstGeom>
            <a:solidFill>
              <a:srgbClr val="70AD47">
                <a:lumMod val="75000"/>
              </a:srgbClr>
            </a:solidFill>
            <a:ln w="19050" cmpd="dbl">
              <a:solidFill>
                <a:srgbClr val="002060"/>
              </a:solidFill>
            </a:ln>
            <a:effectLst/>
          </xdr:spPr>
          <xdr:txBody>
            <a:bodyPr vertOverflow="clip" horzOverflow="clip" wrap="square" lIns="0" tIns="0" rIns="0" bIns="0" rtlCol="0" anchor="t">
              <a:noAutofit/>
            </a:bodyPr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14:m>
                <m:oMath xmlns:m="http://schemas.openxmlformats.org/officeDocument/2006/math">
                  <m:r>
                    <a:rPr kumimoji="0" lang="es-ES" sz="1600" b="0" i="1" u="none" strike="noStrike" kern="0" cap="none" spc="0" normalizeH="0" baseline="0">
                      <a:ln>
                        <a:noFill/>
                      </a:ln>
                      <a:solidFill>
                        <a:schemeClr val="accent4">
                          <a:lumMod val="20000"/>
                          <a:lumOff val="80000"/>
                        </a:schemeClr>
                      </a:solidFill>
                      <a:effectLst/>
                      <a:uLnTx/>
                      <a:uFillTx/>
                      <a:latin typeface="Cambria Math" panose="02040503050406030204" pitchFamily="18" charset="0"/>
                      <a:ea typeface="+mn-ea"/>
                      <a:cs typeface="+mn-cs"/>
                    </a:rPr>
                    <m:t>  </m:t>
                  </m:r>
                  <m:r>
                    <a:rPr kumimoji="0" lang="es-ES" sz="1600" b="0" i="1" u="none" strike="noStrike" kern="0" cap="none" spc="0" normalizeH="0" baseline="0">
                      <a:ln>
                        <a:noFill/>
                      </a:ln>
                      <a:solidFill>
                        <a:schemeClr val="accent4">
                          <a:lumMod val="20000"/>
                          <a:lumOff val="80000"/>
                        </a:schemeClr>
                      </a:solidFill>
                      <a:effectLst/>
                      <a:uLnTx/>
                      <a:uFillTx/>
                      <a:latin typeface="Cambria Math" panose="02040503050406030204" pitchFamily="18" charset="0"/>
                      <a:ea typeface="+mn-ea"/>
                      <a:cs typeface="+mn-cs"/>
                    </a:rPr>
                    <m:t>𝑞</m:t>
                  </m:r>
                  <m:r>
                    <a:rPr kumimoji="0" lang="es-ES" sz="1600" b="0" i="1" u="none" strike="noStrike" kern="0" cap="none" spc="0" normalizeH="0" baseline="0">
                      <a:ln>
                        <a:noFill/>
                      </a:ln>
                      <a:solidFill>
                        <a:schemeClr val="accent4">
                          <a:lumMod val="20000"/>
                          <a:lumOff val="80000"/>
                        </a:schemeClr>
                      </a:solidFill>
                      <a:effectLst/>
                      <a:uLnTx/>
                      <a:uFillTx/>
                      <a:latin typeface="Cambria Math" panose="02040503050406030204" pitchFamily="18" charset="0"/>
                      <a:ea typeface="+mn-ea"/>
                      <a:cs typeface="+mn-cs"/>
                    </a:rPr>
                    <m:t>1= </m:t>
                  </m:r>
                  <m:f>
                    <m:fPr>
                      <m:ctrlPr>
                        <a:rPr kumimoji="0" lang="es-ES" sz="1600" b="0" i="1" u="none" strike="noStrike" kern="0" cap="none" spc="0" normalizeH="0" baseline="0">
                          <a:ln>
                            <a:noFill/>
                          </a:ln>
                          <a:solidFill>
                            <a:schemeClr val="accent4">
                              <a:lumMod val="20000"/>
                              <a:lumOff val="80000"/>
                            </a:schemeClr>
                          </a:solidFill>
                          <a:effectLst/>
                          <a:uLnTx/>
                          <a:uFillTx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</m:ctrlPr>
                    </m:fPr>
                    <m:num>
                      <m:r>
                        <a:rPr kumimoji="0" lang="es-ES" sz="1600" b="0" i="1" u="none" strike="noStrike" kern="0" cap="none" spc="0" normalizeH="0" baseline="0">
                          <a:ln>
                            <a:noFill/>
                          </a:ln>
                          <a:solidFill>
                            <a:schemeClr val="accent4">
                              <a:lumMod val="20000"/>
                              <a:lumOff val="80000"/>
                            </a:schemeClr>
                          </a:solidFill>
                          <a:effectLst/>
                          <a:uLnTx/>
                          <a:uFillTx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𝑃</m:t>
                      </m:r>
                      <m:r>
                        <a:rPr kumimoji="0" lang="es-PE" sz="1600" b="0" i="1" u="none" strike="noStrike" kern="0" cap="none" spc="0" normalizeH="0" baseline="0">
                          <a:ln>
                            <a:noFill/>
                          </a:ln>
                          <a:solidFill>
                            <a:schemeClr val="accent4">
                              <a:lumMod val="20000"/>
                              <a:lumOff val="80000"/>
                            </a:schemeClr>
                          </a:solidFill>
                          <a:effectLst/>
                          <a:uLnTx/>
                          <a:uFillTx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𝑆</m:t>
                      </m:r>
                    </m:num>
                    <m:den>
                      <m:r>
                        <a:rPr kumimoji="0" lang="es-PE" sz="1600" b="0" i="1" u="none" strike="noStrike" kern="0" cap="none" spc="0" normalizeH="0" baseline="0">
                          <a:ln>
                            <a:noFill/>
                          </a:ln>
                          <a:solidFill>
                            <a:schemeClr val="accent4">
                              <a:lumMod val="20000"/>
                              <a:lumOff val="80000"/>
                            </a:schemeClr>
                          </a:solidFill>
                          <a:effectLst/>
                          <a:uLnTx/>
                          <a:uFillTx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𝐴𝑍</m:t>
                      </m:r>
                    </m:den>
                  </m:f>
                  <m:r>
                    <a:rPr kumimoji="0" lang="es-PE" sz="1600" b="0" i="1" u="none" strike="noStrike" kern="0" cap="none" spc="0" normalizeH="0" baseline="0">
                      <a:ln>
                        <a:noFill/>
                      </a:ln>
                      <a:solidFill>
                        <a:schemeClr val="accent4">
                          <a:lumMod val="20000"/>
                          <a:lumOff val="80000"/>
                        </a:schemeClr>
                      </a:solidFill>
                      <a:effectLst/>
                      <a:uLnTx/>
                      <a:uFillTx/>
                      <a:latin typeface="Cambria Math" panose="02040503050406030204" pitchFamily="18" charset="0"/>
                      <a:ea typeface="+mn-ea"/>
                      <a:cs typeface="+mn-cs"/>
                    </a:rPr>
                    <m:t> (</m:t>
                  </m:r>
                </m:oMath>
              </a14:m>
              <a:r>
                <a:rPr kumimoji="0" lang="es-ES" sz="1600" b="0" i="1" u="none" strike="noStrike" kern="0" cap="none" spc="0" normalizeH="0" baseline="0">
                  <a:ln>
                    <a:noFill/>
                  </a:ln>
                  <a:solidFill>
                    <a:schemeClr val="accent4">
                      <a:lumMod val="20000"/>
                      <a:lumOff val="80000"/>
                    </a:schemeClr>
                  </a:solidFill>
                  <a:effectLst/>
                  <a:uLnTx/>
                  <a:uFillTx/>
                  <a:latin typeface="Cambria Math" panose="02040503050406030204" pitchFamily="18" charset="0"/>
                  <a:ea typeface="+mn-ea"/>
                  <a:cs typeface="+mn-cs"/>
                </a:rPr>
                <a:t>1+ </a:t>
              </a:r>
              <a14:m>
                <m:oMath xmlns:m="http://schemas.openxmlformats.org/officeDocument/2006/math">
                  <m:f>
                    <m:fPr>
                      <m:ctrlPr>
                        <a:rPr kumimoji="0" lang="es-ES" sz="1600" b="0" i="1" u="none" strike="noStrike" kern="0" cap="none" spc="0" normalizeH="0" baseline="0">
                          <a:ln>
                            <a:noFill/>
                          </a:ln>
                          <a:solidFill>
                            <a:schemeClr val="accent4">
                              <a:lumMod val="20000"/>
                              <a:lumOff val="80000"/>
                            </a:schemeClr>
                          </a:solidFill>
                          <a:effectLst/>
                          <a:uLnTx/>
                          <a:uFillTx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</m:ctrlPr>
                    </m:fPr>
                    <m:num>
                      <m:r>
                        <a:rPr kumimoji="0" lang="es-PE" sz="1600" b="0" i="1" u="none" strike="noStrike" kern="0" cap="none" spc="0" normalizeH="0" baseline="0">
                          <a:ln>
                            <a:noFill/>
                          </a:ln>
                          <a:solidFill>
                            <a:schemeClr val="accent4">
                              <a:lumMod val="20000"/>
                              <a:lumOff val="80000"/>
                            </a:schemeClr>
                          </a:solidFill>
                          <a:effectLst/>
                          <a:uLnTx/>
                          <a:uFillTx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6∗</m:t>
                      </m:r>
                      <m:r>
                        <a:rPr kumimoji="0" lang="es-PE" sz="1600" b="0" i="1" u="none" strike="noStrike" kern="0" cap="none" spc="0" normalizeH="0" baseline="0">
                          <a:ln>
                            <a:noFill/>
                          </a:ln>
                          <a:solidFill>
                            <a:schemeClr val="accent4">
                              <a:lumMod val="20000"/>
                              <a:lumOff val="80000"/>
                            </a:schemeClr>
                          </a:solidFill>
                          <a:effectLst/>
                          <a:uLnTx/>
                          <a:uFillTx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𝑒𝑥</m:t>
                      </m:r>
                    </m:num>
                    <m:den>
                      <m:r>
                        <a:rPr kumimoji="0" lang="es-PE" sz="1600" b="0" i="1" u="none" strike="noStrike" kern="0" cap="none" spc="0" normalizeH="0" baseline="0">
                          <a:ln>
                            <a:noFill/>
                          </a:ln>
                          <a:solidFill>
                            <a:schemeClr val="accent4">
                              <a:lumMod val="20000"/>
                              <a:lumOff val="80000"/>
                            </a:schemeClr>
                          </a:solidFill>
                          <a:effectLst/>
                          <a:uLnTx/>
                          <a:uFillTx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𝑆</m:t>
                      </m:r>
                    </m:den>
                  </m:f>
                </m:oMath>
              </a14:m>
              <a:r>
                <a:rPr kumimoji="0" lang="es-ES" sz="1600" b="0" i="1" u="none" strike="noStrike" kern="0" cap="none" spc="0" normalizeH="0" baseline="0">
                  <a:ln>
                    <a:noFill/>
                  </a:ln>
                  <a:solidFill>
                    <a:schemeClr val="accent4">
                      <a:lumMod val="20000"/>
                      <a:lumOff val="80000"/>
                    </a:schemeClr>
                  </a:solidFill>
                  <a:effectLst/>
                  <a:uLnTx/>
                  <a:uFillTx/>
                  <a:latin typeface="Cambria Math" panose="02040503050406030204" pitchFamily="18" charset="0"/>
                  <a:ea typeface="+mn-ea"/>
                  <a:cs typeface="+mn-cs"/>
                </a:rPr>
                <a:t> + </a:t>
              </a:r>
              <a14:m>
                <m:oMath xmlns:m="http://schemas.openxmlformats.org/officeDocument/2006/math">
                  <m:f>
                    <m:fPr>
                      <m:ctrlPr>
                        <a:rPr kumimoji="0" lang="es-ES" sz="1600" b="0" i="1" u="none" strike="noStrike" kern="0" cap="none" spc="0" normalizeH="0" baseline="0">
                          <a:ln>
                            <a:noFill/>
                          </a:ln>
                          <a:solidFill>
                            <a:schemeClr val="accent4">
                              <a:lumMod val="20000"/>
                              <a:lumOff val="80000"/>
                            </a:schemeClr>
                          </a:solidFill>
                          <a:effectLst/>
                          <a:uLnTx/>
                          <a:uFillTx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</m:ctrlPr>
                    </m:fPr>
                    <m:num>
                      <m:r>
                        <a:rPr kumimoji="0" lang="es-PE" sz="1600" b="0" i="1" u="none" strike="noStrike" kern="0" cap="none" spc="0" normalizeH="0" baseline="0">
                          <a:ln>
                            <a:noFill/>
                          </a:ln>
                          <a:solidFill>
                            <a:schemeClr val="accent4">
                              <a:lumMod val="20000"/>
                              <a:lumOff val="80000"/>
                            </a:schemeClr>
                          </a:solidFill>
                          <a:effectLst/>
                          <a:uLnTx/>
                          <a:uFillTx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6∗</m:t>
                      </m:r>
                      <m:r>
                        <a:rPr kumimoji="0" lang="es-PE" sz="1600" b="0" i="1" u="none" strike="noStrike" kern="0" cap="none" spc="0" normalizeH="0" baseline="0">
                          <a:ln>
                            <a:noFill/>
                          </a:ln>
                          <a:solidFill>
                            <a:schemeClr val="accent4">
                              <a:lumMod val="20000"/>
                              <a:lumOff val="80000"/>
                            </a:schemeClr>
                          </a:solidFill>
                          <a:effectLst/>
                          <a:uLnTx/>
                          <a:uFillTx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𝑒𝑦</m:t>
                      </m:r>
                    </m:num>
                    <m:den>
                      <m:r>
                        <a:rPr kumimoji="0" lang="es-PE" sz="1600" b="0" i="1" u="none" strike="noStrike" kern="0" cap="none" spc="0" normalizeH="0" baseline="0">
                          <a:ln>
                            <a:noFill/>
                          </a:ln>
                          <a:solidFill>
                            <a:schemeClr val="accent4">
                              <a:lumMod val="20000"/>
                              <a:lumOff val="80000"/>
                            </a:schemeClr>
                          </a:solidFill>
                          <a:effectLst/>
                          <a:uLnTx/>
                          <a:uFillTx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𝑇</m:t>
                      </m:r>
                    </m:den>
                  </m:f>
                  <m:r>
                    <a:rPr kumimoji="0" lang="es-PE" sz="1600" b="0" i="1" u="none" strike="noStrike" kern="0" cap="none" spc="0" normalizeH="0" baseline="0">
                      <a:ln>
                        <a:noFill/>
                      </a:ln>
                      <a:solidFill>
                        <a:schemeClr val="accent4">
                          <a:lumMod val="20000"/>
                          <a:lumOff val="80000"/>
                        </a:schemeClr>
                      </a:solidFill>
                      <a:effectLst/>
                      <a:uLnTx/>
                      <a:uFillTx/>
                      <a:latin typeface="Cambria Math" panose="02040503050406030204" pitchFamily="18" charset="0"/>
                      <a:ea typeface="+mn-ea"/>
                      <a:cs typeface="+mn-cs"/>
                    </a:rPr>
                    <m:t> )</m:t>
                  </m:r>
                </m:oMath>
              </a14:m>
              <a:endParaRPr kumimoji="0" lang="es-ES" sz="1600" b="0" i="1" u="none" strike="noStrike" kern="0" cap="none" spc="0" normalizeH="0" baseline="0">
                <a:ln>
                  <a:noFill/>
                </a:ln>
                <a:solidFill>
                  <a:schemeClr val="accent4">
                    <a:lumMod val="20000"/>
                    <a:lumOff val="80000"/>
                  </a:schemeClr>
                </a:solidFill>
                <a:effectLst/>
                <a:uLnTx/>
                <a:uFillTx/>
                <a:latin typeface="Cambria Math" panose="02040503050406030204" pitchFamily="18" charset="0"/>
                <a:ea typeface="+mn-ea"/>
                <a:cs typeface="+mn-cs"/>
              </a:endParaRPr>
            </a:p>
          </xdr:txBody>
        </xdr:sp>
      </mc:Choice>
      <mc:Fallback xmlns="">
        <xdr:sp macro="" textlink="">
          <xdr:nvSpPr>
            <xdr:cNvPr id="48" name="CuadroTexto 47">
              <a:extLst>
                <a:ext uri="{FF2B5EF4-FFF2-40B4-BE49-F238E27FC236}">
                  <a16:creationId xmlns:a16="http://schemas.microsoft.com/office/drawing/2014/main" id="{B6919C77-AAE7-457C-AF57-61F0CD5884E8}"/>
                </a:ext>
              </a:extLst>
            </xdr:cNvPr>
            <xdr:cNvSpPr txBox="1"/>
          </xdr:nvSpPr>
          <xdr:spPr>
            <a:xfrm>
              <a:off x="571499" y="36776024"/>
              <a:ext cx="2447925" cy="390525"/>
            </a:xfrm>
            <a:prstGeom prst="rect">
              <a:avLst/>
            </a:prstGeom>
            <a:solidFill>
              <a:srgbClr val="70AD47">
                <a:lumMod val="75000"/>
              </a:srgbClr>
            </a:solidFill>
            <a:ln w="19050" cmpd="dbl">
              <a:solidFill>
                <a:srgbClr val="002060"/>
              </a:solidFill>
            </a:ln>
            <a:effectLst/>
          </xdr:spPr>
          <xdr:txBody>
            <a:bodyPr vertOverflow="clip" horzOverflow="clip" wrap="square" lIns="0" tIns="0" rIns="0" bIns="0" rtlCol="0" anchor="t">
              <a:noAutofit/>
            </a:bodyPr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s-ES" sz="1600" b="0" i="0" u="none" strike="noStrike" kern="0" cap="none" spc="0" normalizeH="0" baseline="0">
                  <a:ln>
                    <a:noFill/>
                  </a:ln>
                  <a:solidFill>
                    <a:schemeClr val="accent4">
                      <a:lumMod val="20000"/>
                      <a:lumOff val="80000"/>
                    </a:schemeClr>
                  </a:solidFill>
                  <a:effectLst/>
                  <a:uLnTx/>
                  <a:uFillTx/>
                  <a:latin typeface="Cambria Math" panose="02040503050406030204" pitchFamily="18" charset="0"/>
                  <a:ea typeface="+mn-ea"/>
                  <a:cs typeface="+mn-cs"/>
                </a:rPr>
                <a:t>  𝑞1=  𝑃</a:t>
              </a:r>
              <a:r>
                <a:rPr kumimoji="0" lang="es-PE" sz="1600" b="0" i="0" u="none" strike="noStrike" kern="0" cap="none" spc="0" normalizeH="0" baseline="0">
                  <a:ln>
                    <a:noFill/>
                  </a:ln>
                  <a:solidFill>
                    <a:schemeClr val="accent4">
                      <a:lumMod val="20000"/>
                      <a:lumOff val="80000"/>
                    </a:schemeClr>
                  </a:solidFill>
                  <a:effectLst/>
                  <a:uLnTx/>
                  <a:uFillTx/>
                  <a:latin typeface="Cambria Math" panose="02040503050406030204" pitchFamily="18" charset="0"/>
                  <a:ea typeface="+mn-ea"/>
                  <a:cs typeface="+mn-cs"/>
                </a:rPr>
                <a:t>𝑆</a:t>
              </a:r>
              <a:r>
                <a:rPr kumimoji="0" lang="es-ES" sz="1600" b="0" i="0" u="none" strike="noStrike" kern="0" cap="none" spc="0" normalizeH="0" baseline="0">
                  <a:ln>
                    <a:noFill/>
                  </a:ln>
                  <a:solidFill>
                    <a:schemeClr val="accent4">
                      <a:lumMod val="20000"/>
                      <a:lumOff val="80000"/>
                    </a:schemeClr>
                  </a:solidFill>
                  <a:effectLst/>
                  <a:uLnTx/>
                  <a:uFillTx/>
                  <a:latin typeface="Cambria Math" panose="02040503050406030204" pitchFamily="18" charset="0"/>
                  <a:ea typeface="+mn-ea"/>
                  <a:cs typeface="+mn-cs"/>
                </a:rPr>
                <a:t>/</a:t>
              </a:r>
              <a:r>
                <a:rPr kumimoji="0" lang="es-PE" sz="1600" b="0" i="0" u="none" strike="noStrike" kern="0" cap="none" spc="0" normalizeH="0" baseline="0">
                  <a:ln>
                    <a:noFill/>
                  </a:ln>
                  <a:solidFill>
                    <a:schemeClr val="accent4">
                      <a:lumMod val="20000"/>
                      <a:lumOff val="80000"/>
                    </a:schemeClr>
                  </a:solidFill>
                  <a:effectLst/>
                  <a:uLnTx/>
                  <a:uFillTx/>
                  <a:latin typeface="Cambria Math" panose="02040503050406030204" pitchFamily="18" charset="0"/>
                  <a:ea typeface="+mn-ea"/>
                  <a:cs typeface="+mn-cs"/>
                </a:rPr>
                <a:t>𝐴𝑍  (</a:t>
              </a:r>
              <a:r>
                <a:rPr kumimoji="0" lang="es-ES" sz="1600" b="0" i="1" u="none" strike="noStrike" kern="0" cap="none" spc="0" normalizeH="0" baseline="0">
                  <a:ln>
                    <a:noFill/>
                  </a:ln>
                  <a:solidFill>
                    <a:schemeClr val="accent4">
                      <a:lumMod val="20000"/>
                      <a:lumOff val="80000"/>
                    </a:schemeClr>
                  </a:solidFill>
                  <a:effectLst/>
                  <a:uLnTx/>
                  <a:uFillTx/>
                  <a:latin typeface="Cambria Math" panose="02040503050406030204" pitchFamily="18" charset="0"/>
                  <a:ea typeface="+mn-ea"/>
                  <a:cs typeface="+mn-cs"/>
                </a:rPr>
                <a:t>1+ </a:t>
              </a:r>
              <a:r>
                <a:rPr kumimoji="0" lang="es-ES" sz="1600" b="0" i="0" u="none" strike="noStrike" kern="0" cap="none" spc="0" normalizeH="0" baseline="0">
                  <a:ln>
                    <a:noFill/>
                  </a:ln>
                  <a:solidFill>
                    <a:schemeClr val="accent4">
                      <a:lumMod val="20000"/>
                      <a:lumOff val="80000"/>
                    </a:schemeClr>
                  </a:solidFill>
                  <a:effectLst/>
                  <a:uLnTx/>
                  <a:uFillTx/>
                  <a:latin typeface="Cambria Math" panose="02040503050406030204" pitchFamily="18" charset="0"/>
                  <a:ea typeface="+mn-ea"/>
                  <a:cs typeface="+mn-cs"/>
                </a:rPr>
                <a:t>(</a:t>
              </a:r>
              <a:r>
                <a:rPr kumimoji="0" lang="es-PE" sz="1600" b="0" i="0" u="none" strike="noStrike" kern="0" cap="none" spc="0" normalizeH="0" baseline="0">
                  <a:ln>
                    <a:noFill/>
                  </a:ln>
                  <a:solidFill>
                    <a:schemeClr val="accent4">
                      <a:lumMod val="20000"/>
                      <a:lumOff val="80000"/>
                    </a:schemeClr>
                  </a:solidFill>
                  <a:effectLst/>
                  <a:uLnTx/>
                  <a:uFillTx/>
                  <a:latin typeface="Cambria Math" panose="02040503050406030204" pitchFamily="18" charset="0"/>
                  <a:ea typeface="+mn-ea"/>
                  <a:cs typeface="+mn-cs"/>
                </a:rPr>
                <a:t>6∗𝑒𝑥</a:t>
              </a:r>
              <a:r>
                <a:rPr kumimoji="0" lang="es-ES" sz="1600" b="0" i="0" u="none" strike="noStrike" kern="0" cap="none" spc="0" normalizeH="0" baseline="0">
                  <a:ln>
                    <a:noFill/>
                  </a:ln>
                  <a:solidFill>
                    <a:schemeClr val="accent4">
                      <a:lumMod val="20000"/>
                      <a:lumOff val="80000"/>
                    </a:schemeClr>
                  </a:solidFill>
                  <a:effectLst/>
                  <a:uLnTx/>
                  <a:uFillTx/>
                  <a:latin typeface="Cambria Math" panose="02040503050406030204" pitchFamily="18" charset="0"/>
                  <a:ea typeface="+mn-ea"/>
                  <a:cs typeface="+mn-cs"/>
                </a:rPr>
                <a:t>)/</a:t>
              </a:r>
              <a:r>
                <a:rPr kumimoji="0" lang="es-PE" sz="1600" b="0" i="0" u="none" strike="noStrike" kern="0" cap="none" spc="0" normalizeH="0" baseline="0">
                  <a:ln>
                    <a:noFill/>
                  </a:ln>
                  <a:solidFill>
                    <a:schemeClr val="accent4">
                      <a:lumMod val="20000"/>
                      <a:lumOff val="80000"/>
                    </a:schemeClr>
                  </a:solidFill>
                  <a:effectLst/>
                  <a:uLnTx/>
                  <a:uFillTx/>
                  <a:latin typeface="Cambria Math" panose="02040503050406030204" pitchFamily="18" charset="0"/>
                  <a:ea typeface="+mn-ea"/>
                  <a:cs typeface="+mn-cs"/>
                </a:rPr>
                <a:t>𝑆</a:t>
              </a:r>
              <a:r>
                <a:rPr kumimoji="0" lang="es-ES" sz="1600" b="0" i="1" u="none" strike="noStrike" kern="0" cap="none" spc="0" normalizeH="0" baseline="0">
                  <a:ln>
                    <a:noFill/>
                  </a:ln>
                  <a:solidFill>
                    <a:schemeClr val="accent4">
                      <a:lumMod val="20000"/>
                      <a:lumOff val="80000"/>
                    </a:schemeClr>
                  </a:solidFill>
                  <a:effectLst/>
                  <a:uLnTx/>
                  <a:uFillTx/>
                  <a:latin typeface="Cambria Math" panose="02040503050406030204" pitchFamily="18" charset="0"/>
                  <a:ea typeface="+mn-ea"/>
                  <a:cs typeface="+mn-cs"/>
                </a:rPr>
                <a:t> + </a:t>
              </a:r>
              <a:r>
                <a:rPr kumimoji="0" lang="es-ES" sz="1600" b="0" i="0" u="none" strike="noStrike" kern="0" cap="none" spc="0" normalizeH="0" baseline="0">
                  <a:ln>
                    <a:noFill/>
                  </a:ln>
                  <a:solidFill>
                    <a:schemeClr val="accent4">
                      <a:lumMod val="20000"/>
                      <a:lumOff val="80000"/>
                    </a:schemeClr>
                  </a:solidFill>
                  <a:effectLst/>
                  <a:uLnTx/>
                  <a:uFillTx/>
                  <a:latin typeface="Cambria Math" panose="02040503050406030204" pitchFamily="18" charset="0"/>
                  <a:ea typeface="+mn-ea"/>
                  <a:cs typeface="+mn-cs"/>
                </a:rPr>
                <a:t>(</a:t>
              </a:r>
              <a:r>
                <a:rPr kumimoji="0" lang="es-PE" sz="1600" b="0" i="0" u="none" strike="noStrike" kern="0" cap="none" spc="0" normalizeH="0" baseline="0">
                  <a:ln>
                    <a:noFill/>
                  </a:ln>
                  <a:solidFill>
                    <a:schemeClr val="accent4">
                      <a:lumMod val="20000"/>
                      <a:lumOff val="80000"/>
                    </a:schemeClr>
                  </a:solidFill>
                  <a:effectLst/>
                  <a:uLnTx/>
                  <a:uFillTx/>
                  <a:latin typeface="Cambria Math" panose="02040503050406030204" pitchFamily="18" charset="0"/>
                  <a:ea typeface="+mn-ea"/>
                  <a:cs typeface="+mn-cs"/>
                </a:rPr>
                <a:t>6∗𝑒𝑦</a:t>
              </a:r>
              <a:r>
                <a:rPr kumimoji="0" lang="es-ES" sz="1600" b="0" i="0" u="none" strike="noStrike" kern="0" cap="none" spc="0" normalizeH="0" baseline="0">
                  <a:ln>
                    <a:noFill/>
                  </a:ln>
                  <a:solidFill>
                    <a:schemeClr val="accent4">
                      <a:lumMod val="20000"/>
                      <a:lumOff val="80000"/>
                    </a:schemeClr>
                  </a:solidFill>
                  <a:effectLst/>
                  <a:uLnTx/>
                  <a:uFillTx/>
                  <a:latin typeface="Cambria Math" panose="02040503050406030204" pitchFamily="18" charset="0"/>
                  <a:ea typeface="+mn-ea"/>
                  <a:cs typeface="+mn-cs"/>
                </a:rPr>
                <a:t>)/</a:t>
              </a:r>
              <a:r>
                <a:rPr kumimoji="0" lang="es-PE" sz="1600" b="0" i="0" u="none" strike="noStrike" kern="0" cap="none" spc="0" normalizeH="0" baseline="0">
                  <a:ln>
                    <a:noFill/>
                  </a:ln>
                  <a:solidFill>
                    <a:schemeClr val="accent4">
                      <a:lumMod val="20000"/>
                      <a:lumOff val="80000"/>
                    </a:schemeClr>
                  </a:solidFill>
                  <a:effectLst/>
                  <a:uLnTx/>
                  <a:uFillTx/>
                  <a:latin typeface="Cambria Math" panose="02040503050406030204" pitchFamily="18" charset="0"/>
                  <a:ea typeface="+mn-ea"/>
                  <a:cs typeface="+mn-cs"/>
                </a:rPr>
                <a:t>𝑇  )</a:t>
              </a:r>
              <a:endParaRPr kumimoji="0" lang="es-ES" sz="1600" b="0" i="1" u="none" strike="noStrike" kern="0" cap="none" spc="0" normalizeH="0" baseline="0">
                <a:ln>
                  <a:noFill/>
                </a:ln>
                <a:solidFill>
                  <a:schemeClr val="accent4">
                    <a:lumMod val="20000"/>
                    <a:lumOff val="80000"/>
                  </a:schemeClr>
                </a:solidFill>
                <a:effectLst/>
                <a:uLnTx/>
                <a:uFillTx/>
                <a:latin typeface="Cambria Math" panose="02040503050406030204" pitchFamily="18" charset="0"/>
                <a:ea typeface="+mn-ea"/>
                <a:cs typeface="+mn-cs"/>
              </a:endParaRPr>
            </a:p>
          </xdr:txBody>
        </xdr:sp>
      </mc:Fallback>
    </mc:AlternateContent>
    <xdr:clientData/>
  </xdr:oneCellAnchor>
  <xdr:twoCellAnchor>
    <xdr:from>
      <xdr:col>8</xdr:col>
      <xdr:colOff>228600</xdr:colOff>
      <xdr:row>162</xdr:row>
      <xdr:rowOff>28575</xdr:rowOff>
    </xdr:from>
    <xdr:to>
      <xdr:col>22</xdr:col>
      <xdr:colOff>76200</xdr:colOff>
      <xdr:row>163</xdr:row>
      <xdr:rowOff>219075</xdr:rowOff>
    </xdr:to>
    <xdr:sp macro="" textlink="">
      <xdr:nvSpPr>
        <xdr:cNvPr id="49" name="Corchetes 48">
          <a:extLst>
            <a:ext uri="{FF2B5EF4-FFF2-40B4-BE49-F238E27FC236}">
              <a16:creationId xmlns:a16="http://schemas.microsoft.com/office/drawing/2014/main" id="{9A15247F-FE3C-4AEF-98B1-D3D0F3D550AE}"/>
            </a:ext>
          </a:extLst>
        </xdr:cNvPr>
        <xdr:cNvSpPr/>
      </xdr:nvSpPr>
      <xdr:spPr>
        <a:xfrm>
          <a:off x="2257425" y="37376100"/>
          <a:ext cx="3495675" cy="419100"/>
        </a:xfrm>
        <a:prstGeom prst="bracketPair">
          <a:avLst/>
        </a:prstGeom>
        <a:ln w="19050">
          <a:solidFill>
            <a:srgbClr val="FF0066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oneCellAnchor>
    <xdr:from>
      <xdr:col>13</xdr:col>
      <xdr:colOff>228601</xdr:colOff>
      <xdr:row>205</xdr:row>
      <xdr:rowOff>219075</xdr:rowOff>
    </xdr:from>
    <xdr:ext cx="1038224" cy="333375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0" name="CuadroTexto 49">
              <a:extLst>
                <a:ext uri="{FF2B5EF4-FFF2-40B4-BE49-F238E27FC236}">
                  <a16:creationId xmlns:a16="http://schemas.microsoft.com/office/drawing/2014/main" id="{FE4F6133-BB99-45C9-B7E8-0AFF8D36156C}"/>
                </a:ext>
              </a:extLst>
            </xdr:cNvPr>
            <xdr:cNvSpPr txBox="1"/>
          </xdr:nvSpPr>
          <xdr:spPr>
            <a:xfrm>
              <a:off x="3581401" y="47548800"/>
              <a:ext cx="1038224" cy="333375"/>
            </a:xfrm>
            <a:prstGeom prst="rect">
              <a:avLst/>
            </a:prstGeom>
            <a:solidFill>
              <a:srgbClr val="70AD47">
                <a:lumMod val="75000"/>
              </a:srgbClr>
            </a:solidFill>
            <a:ln w="19050" cmpd="dbl">
              <a:solidFill>
                <a:srgbClr val="002060"/>
              </a:solidFill>
            </a:ln>
            <a:effectLst/>
          </xdr:spPr>
          <xdr:txBody>
            <a:bodyPr vertOverflow="clip" horzOverflow="clip" wrap="square" lIns="0" tIns="0" rIns="0" bIns="0" rtlCol="0" anchor="t">
              <a:noAutofit/>
            </a:bodyPr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kumimoji="0" lang="es-ES" sz="1800" b="0" i="1" u="none" strike="noStrike" kern="0" cap="none" spc="0" normalizeH="0" baseline="0">
                        <a:ln>
                          <a:noFill/>
                        </a:ln>
                        <a:solidFill>
                          <a:schemeClr val="accent4">
                            <a:lumMod val="20000"/>
                            <a:lumOff val="80000"/>
                          </a:schemeClr>
                        </a:solidFill>
                        <a:effectLst/>
                        <a:uLnTx/>
                        <a:uFillTx/>
                        <a:latin typeface="Cambria Math" panose="02040503050406030204" pitchFamily="18" charset="0"/>
                        <a:ea typeface="+mn-ea"/>
                        <a:cs typeface="+mn-cs"/>
                      </a:rPr>
                      <m:t>  </m:t>
                    </m:r>
                    <m:r>
                      <a:rPr kumimoji="0" lang="es-ES" sz="1800" b="0" i="1" u="none" strike="noStrike" kern="0" cap="none" spc="0" normalizeH="0" baseline="0">
                        <a:ln>
                          <a:noFill/>
                        </a:ln>
                        <a:solidFill>
                          <a:schemeClr val="accent4">
                            <a:lumMod val="20000"/>
                            <a:lumOff val="80000"/>
                          </a:schemeClr>
                        </a:solidFill>
                        <a:effectLst/>
                        <a:uLnTx/>
                        <a:uFillTx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𝑉𝑐</m:t>
                    </m:r>
                    <m:r>
                      <a:rPr kumimoji="0" lang="es-ES" sz="1800" b="0" i="1" u="none" strike="noStrike" kern="0" cap="none" spc="0" normalizeH="0" baseline="0">
                        <a:ln>
                          <a:noFill/>
                        </a:ln>
                        <a:solidFill>
                          <a:schemeClr val="accent4">
                            <a:lumMod val="20000"/>
                            <a:lumOff val="80000"/>
                          </a:schemeClr>
                        </a:solidFill>
                        <a:effectLst/>
                        <a:uLnTx/>
                        <a:uFillTx/>
                        <a:latin typeface="Cambria Math" panose="02040503050406030204" pitchFamily="18" charset="0"/>
                        <a:ea typeface="+mn-ea"/>
                        <a:cs typeface="+mn-cs"/>
                      </a:rPr>
                      <m:t>≥</m:t>
                    </m:r>
                    <m:r>
                      <a:rPr kumimoji="0" lang="es-ES" sz="1800" b="0" i="1" u="none" strike="noStrike" kern="0" cap="none" spc="0" normalizeH="0" baseline="0">
                        <a:ln>
                          <a:noFill/>
                        </a:ln>
                        <a:solidFill>
                          <a:schemeClr val="accent4">
                            <a:lumMod val="20000"/>
                            <a:lumOff val="80000"/>
                          </a:schemeClr>
                        </a:solidFill>
                        <a:effectLst/>
                        <a:uLnTx/>
                        <a:uFillTx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𝑉𝑛</m:t>
                    </m:r>
                  </m:oMath>
                </m:oMathPara>
              </a14:m>
              <a:endParaRPr kumimoji="0" lang="es-ES" sz="1800" b="0" i="1" u="none" strike="noStrike" kern="0" cap="none" spc="0" normalizeH="0" baseline="0">
                <a:ln>
                  <a:noFill/>
                </a:ln>
                <a:solidFill>
                  <a:schemeClr val="accent4">
                    <a:lumMod val="20000"/>
                    <a:lumOff val="80000"/>
                  </a:schemeClr>
                </a:solidFill>
                <a:effectLst/>
                <a:uLnTx/>
                <a:uFillTx/>
                <a:latin typeface="Cambria Math" panose="02040503050406030204" pitchFamily="18" charset="0"/>
                <a:ea typeface="+mn-ea"/>
                <a:cs typeface="+mn-cs"/>
              </a:endParaRPr>
            </a:p>
          </xdr:txBody>
        </xdr:sp>
      </mc:Choice>
      <mc:Fallback xmlns="">
        <xdr:sp macro="" textlink="">
          <xdr:nvSpPr>
            <xdr:cNvPr id="50" name="CuadroTexto 49">
              <a:extLst>
                <a:ext uri="{FF2B5EF4-FFF2-40B4-BE49-F238E27FC236}">
                  <a16:creationId xmlns:a16="http://schemas.microsoft.com/office/drawing/2014/main" id="{FE4F6133-BB99-45C9-B7E8-0AFF8D36156C}"/>
                </a:ext>
              </a:extLst>
            </xdr:cNvPr>
            <xdr:cNvSpPr txBox="1"/>
          </xdr:nvSpPr>
          <xdr:spPr>
            <a:xfrm>
              <a:off x="3581401" y="47548800"/>
              <a:ext cx="1038224" cy="333375"/>
            </a:xfrm>
            <a:prstGeom prst="rect">
              <a:avLst/>
            </a:prstGeom>
            <a:solidFill>
              <a:srgbClr val="70AD47">
                <a:lumMod val="75000"/>
              </a:srgbClr>
            </a:solidFill>
            <a:ln w="19050" cmpd="dbl">
              <a:solidFill>
                <a:srgbClr val="002060"/>
              </a:solidFill>
            </a:ln>
            <a:effectLst/>
          </xdr:spPr>
          <xdr:txBody>
            <a:bodyPr vertOverflow="clip" horzOverflow="clip" wrap="square" lIns="0" tIns="0" rIns="0" bIns="0" rtlCol="0" anchor="t">
              <a:noAutofit/>
            </a:bodyPr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s-ES" sz="1800" b="0" i="0" u="none" strike="noStrike" kern="0" cap="none" spc="0" normalizeH="0" baseline="0">
                  <a:ln>
                    <a:noFill/>
                  </a:ln>
                  <a:solidFill>
                    <a:schemeClr val="accent4">
                      <a:lumMod val="20000"/>
                      <a:lumOff val="80000"/>
                    </a:schemeClr>
                  </a:solidFill>
                  <a:effectLst/>
                  <a:uLnTx/>
                  <a:uFillTx/>
                  <a:latin typeface="Cambria Math" panose="02040503050406030204" pitchFamily="18" charset="0"/>
                  <a:ea typeface="+mn-ea"/>
                  <a:cs typeface="+mn-cs"/>
                </a:rPr>
                <a:t>  𝑉𝑐≥𝑉𝑛</a:t>
              </a:r>
              <a:endParaRPr kumimoji="0" lang="es-ES" sz="1800" b="0" i="1" u="none" strike="noStrike" kern="0" cap="none" spc="0" normalizeH="0" baseline="0">
                <a:ln>
                  <a:noFill/>
                </a:ln>
                <a:solidFill>
                  <a:schemeClr val="accent4">
                    <a:lumMod val="20000"/>
                    <a:lumOff val="80000"/>
                  </a:schemeClr>
                </a:solidFill>
                <a:effectLst/>
                <a:uLnTx/>
                <a:uFillTx/>
                <a:latin typeface="Cambria Math" panose="02040503050406030204" pitchFamily="18" charset="0"/>
                <a:ea typeface="+mn-ea"/>
                <a:cs typeface="+mn-cs"/>
              </a:endParaRPr>
            </a:p>
          </xdr:txBody>
        </xdr:sp>
      </mc:Fallback>
    </mc:AlternateContent>
    <xdr:clientData/>
  </xdr:oneCellAnchor>
  <xdr:oneCellAnchor>
    <xdr:from>
      <xdr:col>3</xdr:col>
      <xdr:colOff>85725</xdr:colOff>
      <xdr:row>211</xdr:row>
      <xdr:rowOff>0</xdr:rowOff>
    </xdr:from>
    <xdr:ext cx="1362076" cy="523875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1" name="CuadroTexto 50">
              <a:extLst>
                <a:ext uri="{FF2B5EF4-FFF2-40B4-BE49-F238E27FC236}">
                  <a16:creationId xmlns:a16="http://schemas.microsoft.com/office/drawing/2014/main" id="{1618EDF4-3025-447A-A7A7-BDCD3CD10576}"/>
                </a:ext>
              </a:extLst>
            </xdr:cNvPr>
            <xdr:cNvSpPr txBox="1"/>
          </xdr:nvSpPr>
          <xdr:spPr>
            <a:xfrm>
              <a:off x="828675" y="48729900"/>
              <a:ext cx="1362076" cy="523875"/>
            </a:xfrm>
            <a:prstGeom prst="rect">
              <a:avLst/>
            </a:prstGeom>
            <a:solidFill>
              <a:srgbClr val="70AD47">
                <a:lumMod val="75000"/>
              </a:srgbClr>
            </a:solidFill>
            <a:ln w="19050" cmpd="dbl">
              <a:solidFill>
                <a:srgbClr val="002060"/>
              </a:solidFill>
            </a:ln>
            <a:effectLst/>
          </xdr:spPr>
          <xdr:txBody>
            <a:bodyPr vertOverflow="clip" horzOverflow="clip" wrap="square" lIns="0" tIns="0" rIns="0" bIns="0" rtlCol="0" anchor="t">
              <a:noAutofit/>
            </a:bodyPr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kumimoji="0" lang="es-PE" sz="1400" b="0" i="1" u="none" strike="noStrike" kern="0" cap="none" spc="0" normalizeH="0" baseline="0">
                            <a:ln>
                              <a:noFill/>
                            </a:ln>
                            <a:solidFill>
                              <a:schemeClr val="accent4">
                                <a:lumMod val="20000"/>
                                <a:lumOff val="80000"/>
                              </a:schemeClr>
                            </a:solidFill>
                            <a:effectLst/>
                            <a:uLnTx/>
                            <a:uFillTx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sSubPr>
                      <m:e>
                        <m:r>
                          <a:rPr kumimoji="0" lang="es-PE" sz="1400" b="0" i="1" u="none" strike="noStrike" kern="0" cap="none" spc="0" normalizeH="0" baseline="0">
                            <a:ln>
                              <a:noFill/>
                            </a:ln>
                            <a:solidFill>
                              <a:schemeClr val="accent4">
                                <a:lumMod val="20000"/>
                                <a:lumOff val="80000"/>
                              </a:schemeClr>
                            </a:solidFill>
                            <a:effectLst/>
                            <a:uLnTx/>
                            <a:uFillTx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𝜌</m:t>
                        </m:r>
                      </m:e>
                      <m:sub>
                        <m:r>
                          <a:rPr kumimoji="0" lang="es-ES" sz="1400" b="0" i="1" u="none" strike="noStrike" kern="0" cap="none" spc="0" normalizeH="0" baseline="0">
                            <a:ln>
                              <a:noFill/>
                            </a:ln>
                            <a:solidFill>
                              <a:schemeClr val="accent4">
                                <a:lumMod val="20000"/>
                                <a:lumOff val="80000"/>
                              </a:schemeClr>
                            </a:solidFill>
                            <a:effectLst/>
                            <a:uLnTx/>
                            <a:uFillTx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𝑚𝑖</m:t>
                        </m:r>
                        <m:r>
                          <a:rPr kumimoji="0" lang="es-PE" sz="1400" b="0" i="1" u="none" strike="noStrike" kern="0" cap="none" spc="0" normalizeH="0" baseline="0">
                            <a:ln>
                              <a:noFill/>
                            </a:ln>
                            <a:solidFill>
                              <a:schemeClr val="accent4">
                                <a:lumMod val="20000"/>
                                <a:lumOff val="80000"/>
                              </a:schemeClr>
                            </a:solidFill>
                            <a:effectLst/>
                            <a:uLnTx/>
                            <a:uFillTx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𝑛</m:t>
                        </m:r>
                      </m:sub>
                    </m:sSub>
                    <m:r>
                      <a:rPr kumimoji="0" lang="es-PE" sz="1400" b="0" i="1" u="none" strike="noStrike" kern="0" cap="none" spc="0" normalizeH="0" baseline="0">
                        <a:ln>
                          <a:noFill/>
                        </a:ln>
                        <a:solidFill>
                          <a:schemeClr val="accent4">
                            <a:lumMod val="20000"/>
                            <a:lumOff val="80000"/>
                          </a:schemeClr>
                        </a:solidFill>
                        <a:effectLst/>
                        <a:uLnTx/>
                        <a:uFillTx/>
                        <a:latin typeface="Cambria Math" panose="02040503050406030204" pitchFamily="18" charset="0"/>
                        <a:ea typeface="+mn-ea"/>
                        <a:cs typeface="+mn-cs"/>
                      </a:rPr>
                      <m:t>=</m:t>
                    </m:r>
                    <m:r>
                      <a:rPr kumimoji="0" lang="es-ES" sz="1400" b="0" i="1" u="none" strike="noStrike" kern="0" cap="none" spc="0" normalizeH="0" baseline="0">
                        <a:ln>
                          <a:noFill/>
                        </a:ln>
                        <a:solidFill>
                          <a:schemeClr val="accent4">
                            <a:lumMod val="20000"/>
                            <a:lumOff val="80000"/>
                          </a:schemeClr>
                        </a:solidFill>
                        <a:effectLst/>
                        <a:uLnTx/>
                        <a:uFillTx/>
                        <a:latin typeface="Cambria Math" panose="02040503050406030204" pitchFamily="18" charset="0"/>
                        <a:ea typeface="+mn-ea"/>
                        <a:cs typeface="+mn-cs"/>
                      </a:rPr>
                      <m:t>0.7</m:t>
                    </m:r>
                    <m:r>
                      <a:rPr kumimoji="0" lang="es-ES" sz="1400" b="0" i="1" u="none" strike="noStrike" kern="0" cap="none" spc="0" normalizeH="0" baseline="0">
                        <a:ln>
                          <a:noFill/>
                        </a:ln>
                        <a:solidFill>
                          <a:schemeClr val="accent4">
                            <a:lumMod val="20000"/>
                            <a:lumOff val="80000"/>
                          </a:schemeClr>
                        </a:solidFill>
                        <a:effectLst/>
                        <a:uLnTx/>
                        <a:uFillTx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𝑥</m:t>
                    </m:r>
                    <m:f>
                      <m:fPr>
                        <m:ctrlPr>
                          <a:rPr kumimoji="0" lang="es-PE" sz="1400" b="0" i="1" u="none" strike="noStrike" kern="0" cap="none" spc="0" normalizeH="0" baseline="0">
                            <a:ln>
                              <a:noFill/>
                            </a:ln>
                            <a:solidFill>
                              <a:schemeClr val="accent4">
                                <a:lumMod val="20000"/>
                                <a:lumOff val="80000"/>
                              </a:schemeClr>
                            </a:solidFill>
                            <a:effectLst/>
                            <a:uLnTx/>
                            <a:uFillTx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fPr>
                      <m:num>
                        <m:rad>
                          <m:radPr>
                            <m:degHide m:val="on"/>
                            <m:ctrlPr>
                              <a:rPr kumimoji="0" lang="es-PE" sz="1400" b="0" i="1" u="none" strike="noStrike" kern="0" cap="none" spc="0" normalizeH="0" baseline="0">
                                <a:ln>
                                  <a:noFill/>
                                </a:ln>
                                <a:solidFill>
                                  <a:schemeClr val="accent4">
                                    <a:lumMod val="20000"/>
                                    <a:lumOff val="80000"/>
                                  </a:schemeClr>
                                </a:solidFill>
                                <a:effectLst/>
                                <a:uLnTx/>
                                <a:uFillTx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radPr>
                          <m:deg/>
                          <m:e>
                            <m:sSup>
                              <m:sSupPr>
                                <m:ctrlPr>
                                  <a:rPr kumimoji="0" lang="es-PE" sz="1400" b="0" i="1" u="none" strike="noStrike" kern="0" cap="none" spc="0" normalizeH="0" baseline="0">
                                    <a:ln>
                                      <a:noFill/>
                                    </a:ln>
                                    <a:solidFill>
                                      <a:schemeClr val="accent4">
                                        <a:lumMod val="20000"/>
                                        <a:lumOff val="80000"/>
                                      </a:schemeClr>
                                    </a:solidFill>
                                    <a:effectLst/>
                                    <a:uLnTx/>
                                    <a:uFillTx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</m:ctrlPr>
                              </m:sSupPr>
                              <m:e>
                                <m:r>
                                  <a:rPr kumimoji="0" lang="es-ES" sz="1400" b="0" i="1" u="none" strike="noStrike" kern="0" cap="none" spc="0" normalizeH="0" baseline="0">
                                    <a:ln>
                                      <a:noFill/>
                                    </a:ln>
                                    <a:solidFill>
                                      <a:schemeClr val="accent4">
                                        <a:lumMod val="20000"/>
                                        <a:lumOff val="80000"/>
                                      </a:schemeClr>
                                    </a:solidFill>
                                    <a:effectLst/>
                                    <a:uLnTx/>
                                    <a:uFillTx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𝑓</m:t>
                                </m:r>
                              </m:e>
                              <m:sup>
                                <m:r>
                                  <a:rPr kumimoji="0" lang="es-ES" sz="1400" b="0" i="1" u="none" strike="noStrike" kern="0" cap="none" spc="0" normalizeH="0" baseline="0">
                                    <a:ln>
                                      <a:noFill/>
                                    </a:ln>
                                    <a:solidFill>
                                      <a:schemeClr val="accent4">
                                        <a:lumMod val="20000"/>
                                        <a:lumOff val="80000"/>
                                      </a:schemeClr>
                                    </a:solidFill>
                                    <a:effectLst/>
                                    <a:uLnTx/>
                                    <a:uFillTx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´</m:t>
                                </m:r>
                              </m:sup>
                            </m:sSup>
                            <m:r>
                              <a:rPr kumimoji="0" lang="es-PE" sz="1400" b="0" i="1" u="none" strike="noStrike" kern="0" cap="none" spc="0" normalizeH="0" baseline="0">
                                <a:ln>
                                  <a:noFill/>
                                </a:ln>
                                <a:solidFill>
                                  <a:schemeClr val="accent4">
                                    <a:lumMod val="20000"/>
                                    <a:lumOff val="80000"/>
                                  </a:schemeClr>
                                </a:solidFill>
                                <a:effectLst/>
                                <a:uLnTx/>
                                <a:uFillTx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𝑐</m:t>
                            </m:r>
                          </m:e>
                        </m:rad>
                      </m:num>
                      <m:den>
                        <m:r>
                          <a:rPr kumimoji="0" lang="es-PE" sz="1400" b="0" i="1" u="none" strike="noStrike" kern="0" cap="none" spc="0" normalizeH="0" baseline="0">
                            <a:ln>
                              <a:noFill/>
                            </a:ln>
                            <a:solidFill>
                              <a:schemeClr val="accent4">
                                <a:lumMod val="20000"/>
                                <a:lumOff val="80000"/>
                              </a:schemeClr>
                            </a:solidFill>
                            <a:effectLst/>
                            <a:uLnTx/>
                            <a:uFillTx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𝑓𝑦</m:t>
                        </m:r>
                      </m:den>
                    </m:f>
                  </m:oMath>
                </m:oMathPara>
              </a14:m>
              <a:endParaRPr kumimoji="0" lang="es-PE" sz="1600" b="0" i="1" u="none" strike="noStrike" kern="0" cap="none" spc="0" normalizeH="0" baseline="0">
                <a:ln>
                  <a:noFill/>
                </a:ln>
                <a:solidFill>
                  <a:schemeClr val="accent4">
                    <a:lumMod val="20000"/>
                    <a:lumOff val="80000"/>
                  </a:schemeClr>
                </a:solidFill>
                <a:effectLst/>
                <a:uLnTx/>
                <a:uFillTx/>
                <a:latin typeface="Cambria Math" panose="02040503050406030204" pitchFamily="18" charset="0"/>
                <a:ea typeface="+mn-ea"/>
                <a:cs typeface="+mn-cs"/>
              </a:endParaRPr>
            </a:p>
          </xdr:txBody>
        </xdr:sp>
      </mc:Choice>
      <mc:Fallback xmlns="">
        <xdr:sp macro="" textlink="">
          <xdr:nvSpPr>
            <xdr:cNvPr id="51" name="CuadroTexto 50">
              <a:extLst>
                <a:ext uri="{FF2B5EF4-FFF2-40B4-BE49-F238E27FC236}">
                  <a16:creationId xmlns:a16="http://schemas.microsoft.com/office/drawing/2014/main" id="{1618EDF4-3025-447A-A7A7-BDCD3CD10576}"/>
                </a:ext>
              </a:extLst>
            </xdr:cNvPr>
            <xdr:cNvSpPr txBox="1"/>
          </xdr:nvSpPr>
          <xdr:spPr>
            <a:xfrm>
              <a:off x="828675" y="48729900"/>
              <a:ext cx="1362076" cy="523875"/>
            </a:xfrm>
            <a:prstGeom prst="rect">
              <a:avLst/>
            </a:prstGeom>
            <a:solidFill>
              <a:srgbClr val="70AD47">
                <a:lumMod val="75000"/>
              </a:srgbClr>
            </a:solidFill>
            <a:ln w="19050" cmpd="dbl">
              <a:solidFill>
                <a:srgbClr val="002060"/>
              </a:solidFill>
            </a:ln>
            <a:effectLst/>
          </xdr:spPr>
          <xdr:txBody>
            <a:bodyPr vertOverflow="clip" horzOverflow="clip" wrap="square" lIns="0" tIns="0" rIns="0" bIns="0" rtlCol="0" anchor="t">
              <a:noAutofit/>
            </a:bodyPr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s-PE" sz="1400" b="0" i="0" u="none" strike="noStrike" kern="0" cap="none" spc="0" normalizeH="0" baseline="0">
                  <a:ln>
                    <a:noFill/>
                  </a:ln>
                  <a:solidFill>
                    <a:schemeClr val="accent4">
                      <a:lumMod val="20000"/>
                      <a:lumOff val="80000"/>
                    </a:schemeClr>
                  </a:solidFill>
                  <a:effectLst/>
                  <a:uLnTx/>
                  <a:uFillTx/>
                  <a:latin typeface="Cambria Math" panose="02040503050406030204" pitchFamily="18" charset="0"/>
                  <a:ea typeface="+mn-ea"/>
                  <a:cs typeface="+mn-cs"/>
                </a:rPr>
                <a:t>𝜌_</a:t>
              </a:r>
              <a:r>
                <a:rPr kumimoji="0" lang="es-ES" sz="1400" b="0" i="0" u="none" strike="noStrike" kern="0" cap="none" spc="0" normalizeH="0" baseline="0">
                  <a:ln>
                    <a:noFill/>
                  </a:ln>
                  <a:solidFill>
                    <a:schemeClr val="accent4">
                      <a:lumMod val="20000"/>
                      <a:lumOff val="80000"/>
                    </a:schemeClr>
                  </a:solidFill>
                  <a:effectLst/>
                  <a:uLnTx/>
                  <a:uFillTx/>
                  <a:latin typeface="Cambria Math" panose="02040503050406030204" pitchFamily="18" charset="0"/>
                  <a:ea typeface="+mn-ea"/>
                  <a:cs typeface="+mn-cs"/>
                </a:rPr>
                <a:t>𝑚𝑖</a:t>
              </a:r>
              <a:r>
                <a:rPr kumimoji="0" lang="es-PE" sz="1400" b="0" i="0" u="none" strike="noStrike" kern="0" cap="none" spc="0" normalizeH="0" baseline="0">
                  <a:ln>
                    <a:noFill/>
                  </a:ln>
                  <a:solidFill>
                    <a:schemeClr val="accent4">
                      <a:lumMod val="20000"/>
                      <a:lumOff val="80000"/>
                    </a:schemeClr>
                  </a:solidFill>
                  <a:effectLst/>
                  <a:uLnTx/>
                  <a:uFillTx/>
                  <a:latin typeface="Cambria Math" panose="02040503050406030204" pitchFamily="18" charset="0"/>
                  <a:ea typeface="+mn-ea"/>
                  <a:cs typeface="+mn-cs"/>
                </a:rPr>
                <a:t>𝑛=</a:t>
              </a:r>
              <a:r>
                <a:rPr kumimoji="0" lang="es-ES" sz="1400" b="0" i="0" u="none" strike="noStrike" kern="0" cap="none" spc="0" normalizeH="0" baseline="0">
                  <a:ln>
                    <a:noFill/>
                  </a:ln>
                  <a:solidFill>
                    <a:schemeClr val="accent4">
                      <a:lumMod val="20000"/>
                      <a:lumOff val="80000"/>
                    </a:schemeClr>
                  </a:solidFill>
                  <a:effectLst/>
                  <a:uLnTx/>
                  <a:uFillTx/>
                  <a:latin typeface="Cambria Math" panose="02040503050406030204" pitchFamily="18" charset="0"/>
                  <a:ea typeface="+mn-ea"/>
                  <a:cs typeface="+mn-cs"/>
                </a:rPr>
                <a:t>0.7𝑥</a:t>
              </a:r>
              <a:r>
                <a:rPr kumimoji="0" lang="es-PE" sz="1400" b="0" i="0" u="none" strike="noStrike" kern="0" cap="none" spc="0" normalizeH="0" baseline="0">
                  <a:ln>
                    <a:noFill/>
                  </a:ln>
                  <a:solidFill>
                    <a:schemeClr val="accent4">
                      <a:lumMod val="20000"/>
                      <a:lumOff val="80000"/>
                    </a:schemeClr>
                  </a:solidFill>
                  <a:effectLst/>
                  <a:uLnTx/>
                  <a:uFillTx/>
                  <a:latin typeface="Cambria Math" panose="02040503050406030204" pitchFamily="18" charset="0"/>
                  <a:ea typeface="+mn-ea"/>
                  <a:cs typeface="+mn-cs"/>
                </a:rPr>
                <a:t> √(</a:t>
              </a:r>
              <a:r>
                <a:rPr kumimoji="0" lang="es-ES" sz="1400" b="0" i="0" u="none" strike="noStrike" kern="0" cap="none" spc="0" normalizeH="0" baseline="0">
                  <a:ln>
                    <a:noFill/>
                  </a:ln>
                  <a:solidFill>
                    <a:schemeClr val="accent4">
                      <a:lumMod val="20000"/>
                      <a:lumOff val="80000"/>
                    </a:schemeClr>
                  </a:solidFill>
                  <a:effectLst/>
                  <a:uLnTx/>
                  <a:uFillTx/>
                  <a:latin typeface="Cambria Math" panose="02040503050406030204" pitchFamily="18" charset="0"/>
                  <a:ea typeface="+mn-ea"/>
                  <a:cs typeface="+mn-cs"/>
                </a:rPr>
                <a:t>𝑓</a:t>
              </a:r>
              <a:r>
                <a:rPr kumimoji="0" lang="es-PE" sz="1400" b="0" i="0" u="none" strike="noStrike" kern="0" cap="none" spc="0" normalizeH="0" baseline="0">
                  <a:ln>
                    <a:noFill/>
                  </a:ln>
                  <a:solidFill>
                    <a:schemeClr val="accent4">
                      <a:lumMod val="20000"/>
                      <a:lumOff val="80000"/>
                    </a:schemeClr>
                  </a:solidFill>
                  <a:effectLst/>
                  <a:uLnTx/>
                  <a:uFillTx/>
                  <a:latin typeface="Cambria Math" panose="02040503050406030204" pitchFamily="18" charset="0"/>
                  <a:ea typeface="+mn-ea"/>
                  <a:cs typeface="+mn-cs"/>
                </a:rPr>
                <a:t>^</a:t>
              </a:r>
              <a:r>
                <a:rPr kumimoji="0" lang="es-ES" sz="1400" b="0" i="0" u="none" strike="noStrike" kern="0" cap="none" spc="0" normalizeH="0" baseline="0">
                  <a:ln>
                    <a:noFill/>
                  </a:ln>
                  <a:solidFill>
                    <a:schemeClr val="accent4">
                      <a:lumMod val="20000"/>
                      <a:lumOff val="80000"/>
                    </a:schemeClr>
                  </a:solidFill>
                  <a:effectLst/>
                  <a:uLnTx/>
                  <a:uFillTx/>
                  <a:latin typeface="Cambria Math" panose="02040503050406030204" pitchFamily="18" charset="0"/>
                  <a:ea typeface="+mn-ea"/>
                  <a:cs typeface="+mn-cs"/>
                </a:rPr>
                <a:t>´</a:t>
              </a:r>
              <a:r>
                <a:rPr kumimoji="0" lang="es-PE" sz="1400" b="0" i="0" u="none" strike="noStrike" kern="0" cap="none" spc="0" normalizeH="0" baseline="0">
                  <a:ln>
                    <a:noFill/>
                  </a:ln>
                  <a:solidFill>
                    <a:schemeClr val="accent4">
                      <a:lumMod val="20000"/>
                      <a:lumOff val="80000"/>
                    </a:schemeClr>
                  </a:solidFill>
                  <a:effectLst/>
                  <a:uLnTx/>
                  <a:uFillTx/>
                  <a:latin typeface="Cambria Math" panose="02040503050406030204" pitchFamily="18" charset="0"/>
                  <a:ea typeface="+mn-ea"/>
                  <a:cs typeface="+mn-cs"/>
                </a:rPr>
                <a:t> 𝑐)/𝑓𝑦</a:t>
              </a:r>
              <a:endParaRPr kumimoji="0" lang="es-PE" sz="1600" b="0" i="1" u="none" strike="noStrike" kern="0" cap="none" spc="0" normalizeH="0" baseline="0">
                <a:ln>
                  <a:noFill/>
                </a:ln>
                <a:solidFill>
                  <a:schemeClr val="accent4">
                    <a:lumMod val="20000"/>
                    <a:lumOff val="80000"/>
                  </a:schemeClr>
                </a:solidFill>
                <a:effectLst/>
                <a:uLnTx/>
                <a:uFillTx/>
                <a:latin typeface="Cambria Math" panose="02040503050406030204" pitchFamily="18" charset="0"/>
                <a:ea typeface="+mn-ea"/>
                <a:cs typeface="+mn-cs"/>
              </a:endParaRPr>
            </a:p>
          </xdr:txBody>
        </xdr:sp>
      </mc:Fallback>
    </mc:AlternateContent>
    <xdr:clientData/>
  </xdr:oneCellAnchor>
  <xdr:oneCellAnchor>
    <xdr:from>
      <xdr:col>3</xdr:col>
      <xdr:colOff>76200</xdr:colOff>
      <xdr:row>222</xdr:row>
      <xdr:rowOff>180975</xdr:rowOff>
    </xdr:from>
    <xdr:ext cx="1033809" cy="511294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2" name="CuadroTexto 51">
              <a:extLst>
                <a:ext uri="{FF2B5EF4-FFF2-40B4-BE49-F238E27FC236}">
                  <a16:creationId xmlns:a16="http://schemas.microsoft.com/office/drawing/2014/main" id="{B744410F-E9DB-478C-9BD9-A63C0C725A9E}"/>
                </a:ext>
              </a:extLst>
            </xdr:cNvPr>
            <xdr:cNvSpPr txBox="1"/>
          </xdr:nvSpPr>
          <xdr:spPr>
            <a:xfrm>
              <a:off x="819150" y="51482625"/>
              <a:ext cx="1033809" cy="511294"/>
            </a:xfrm>
            <a:prstGeom prst="rect">
              <a:avLst/>
            </a:prstGeom>
            <a:solidFill>
              <a:srgbClr val="70AD47">
                <a:lumMod val="75000"/>
              </a:srgbClr>
            </a:solidFill>
            <a:ln w="19050" cmpd="dbl">
              <a:solidFill>
                <a:srgbClr val="002060"/>
              </a:solidFill>
            </a:ln>
            <a:effectLst/>
          </xdr:spPr>
          <xdr:txBody>
            <a:bodyPr vertOverflow="clip" horzOverflow="clip" wrap="square" lIns="0" tIns="0" rIns="0" bIns="0" rtlCol="0" anchor="t">
              <a:noAutofit/>
            </a:bodyPr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func>
                      <m:funcPr>
                        <m:ctrlPr>
                          <a:rPr kumimoji="0" lang="es-ES" sz="1600" b="0" i="1" u="none" strike="noStrike" kern="0" cap="none" spc="0" normalizeH="0" baseline="0">
                            <a:ln>
                              <a:noFill/>
                            </a:ln>
                            <a:solidFill>
                              <a:schemeClr val="accent4">
                                <a:lumMod val="20000"/>
                                <a:lumOff val="80000"/>
                              </a:schemeClr>
                            </a:solidFill>
                            <a:effectLst/>
                            <a:uLnTx/>
                            <a:uFillTx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funcPr>
                      <m:fName>
                        <m:r>
                          <a:rPr kumimoji="0" lang="es-ES" sz="1600" b="0" i="1" u="none" strike="noStrike" kern="0" cap="none" spc="0" normalizeH="0" baseline="0">
                            <a:ln>
                              <a:noFill/>
                            </a:ln>
                            <a:solidFill>
                              <a:schemeClr val="accent4">
                                <a:lumMod val="20000"/>
                                <a:lumOff val="80000"/>
                              </a:schemeClr>
                            </a:solidFill>
                            <a:effectLst/>
                            <a:uLnTx/>
                            <a:uFillTx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𝑤</m:t>
                        </m:r>
                      </m:fName>
                      <m:e>
                        <m:r>
                          <a:rPr kumimoji="0" lang="es-ES" sz="1600" b="0" i="1" u="none" strike="noStrike" kern="0" cap="none" spc="0" normalizeH="0" baseline="0">
                            <a:ln>
                              <a:noFill/>
                            </a:ln>
                            <a:solidFill>
                              <a:schemeClr val="accent4">
                                <a:lumMod val="20000"/>
                                <a:lumOff val="80000"/>
                              </a:schemeClr>
                            </a:solidFill>
                            <a:effectLst/>
                            <a:uLnTx/>
                            <a:uFillTx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=</m:t>
                        </m:r>
                        <m:r>
                          <a:rPr kumimoji="0" lang="es-ES" sz="1600" b="0" i="1" u="none" strike="noStrike" kern="0" cap="none" spc="0" normalizeH="0" baseline="0">
                            <a:ln>
                              <a:noFill/>
                            </a:ln>
                            <a:solidFill>
                              <a:schemeClr val="accent4">
                                <a:lumMod val="20000"/>
                                <a:lumOff val="80000"/>
                              </a:schemeClr>
                            </a:solidFill>
                            <a:effectLst/>
                            <a:uLnTx/>
                            <a:uFillTx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𝜌</m:t>
                        </m:r>
                        <m:r>
                          <a:rPr kumimoji="0" lang="es-ES" sz="1600" b="0" i="1" u="none" strike="noStrike" kern="0" cap="none" spc="0" normalizeH="0" baseline="0">
                            <a:ln>
                              <a:noFill/>
                            </a:ln>
                            <a:solidFill>
                              <a:schemeClr val="accent4">
                                <a:lumMod val="20000"/>
                                <a:lumOff val="80000"/>
                              </a:schemeClr>
                            </a:solidFill>
                            <a:effectLst/>
                            <a:uLnTx/>
                            <a:uFillTx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𝑑</m:t>
                        </m:r>
                        <m:f>
                          <m:fPr>
                            <m:ctrlPr>
                              <a:rPr kumimoji="0" lang="es-ES" sz="1600" b="0" i="1" u="none" strike="noStrike" kern="0" cap="none" spc="0" normalizeH="0" baseline="0">
                                <a:ln>
                                  <a:noFill/>
                                </a:ln>
                                <a:solidFill>
                                  <a:schemeClr val="accent4">
                                    <a:lumMod val="20000"/>
                                    <a:lumOff val="80000"/>
                                  </a:schemeClr>
                                </a:solidFill>
                                <a:effectLst/>
                                <a:uLnTx/>
                                <a:uFillTx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fPr>
                          <m:num>
                            <m:r>
                              <a:rPr kumimoji="0" lang="es-ES" sz="1600" b="0" i="1" u="none" strike="noStrike" kern="0" cap="none" spc="0" normalizeH="0" baseline="0">
                                <a:ln>
                                  <a:noFill/>
                                </a:ln>
                                <a:solidFill>
                                  <a:schemeClr val="accent4">
                                    <a:lumMod val="20000"/>
                                    <a:lumOff val="80000"/>
                                  </a:schemeClr>
                                </a:solidFill>
                                <a:effectLst/>
                                <a:uLnTx/>
                                <a:uFillTx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𝑓𝑦</m:t>
                            </m:r>
                          </m:num>
                          <m:den>
                            <m:sSup>
                              <m:sSupPr>
                                <m:ctrlPr>
                                  <a:rPr kumimoji="0" lang="es-ES" sz="1600" b="0" i="1" u="none" strike="noStrike" kern="0" cap="none" spc="0" normalizeH="0" baseline="0">
                                    <a:ln>
                                      <a:noFill/>
                                    </a:ln>
                                    <a:solidFill>
                                      <a:schemeClr val="accent4">
                                        <a:lumMod val="20000"/>
                                        <a:lumOff val="80000"/>
                                      </a:schemeClr>
                                    </a:solidFill>
                                    <a:effectLst/>
                                    <a:uLnTx/>
                                    <a:uFillTx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</m:ctrlPr>
                              </m:sSupPr>
                              <m:e>
                                <m:r>
                                  <a:rPr kumimoji="0" lang="es-ES" sz="1600" b="0" i="1" u="none" strike="noStrike" kern="0" cap="none" spc="0" normalizeH="0" baseline="0">
                                    <a:ln>
                                      <a:noFill/>
                                    </a:ln>
                                    <a:solidFill>
                                      <a:schemeClr val="accent4">
                                        <a:lumMod val="20000"/>
                                        <a:lumOff val="80000"/>
                                      </a:schemeClr>
                                    </a:solidFill>
                                    <a:effectLst/>
                                    <a:uLnTx/>
                                    <a:uFillTx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𝑓</m:t>
                                </m:r>
                              </m:e>
                              <m:sup>
                                <m:r>
                                  <a:rPr kumimoji="0" lang="es-ES" sz="1600" b="0" i="1" u="none" strike="noStrike" kern="0" cap="none" spc="0" normalizeH="0" baseline="0">
                                    <a:ln>
                                      <a:noFill/>
                                    </a:ln>
                                    <a:solidFill>
                                      <a:schemeClr val="accent4">
                                        <a:lumMod val="20000"/>
                                        <a:lumOff val="80000"/>
                                      </a:schemeClr>
                                    </a:solidFill>
                                    <a:effectLst/>
                                    <a:uLnTx/>
                                    <a:uFillTx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′</m:t>
                                </m:r>
                              </m:sup>
                            </m:sSup>
                            <m:r>
                              <a:rPr kumimoji="0" lang="es-ES" sz="1600" b="0" i="1" u="none" strike="noStrike" kern="0" cap="none" spc="0" normalizeH="0" baseline="0">
                                <a:ln>
                                  <a:noFill/>
                                </a:ln>
                                <a:solidFill>
                                  <a:schemeClr val="accent4">
                                    <a:lumMod val="20000"/>
                                    <a:lumOff val="80000"/>
                                  </a:schemeClr>
                                </a:solidFill>
                                <a:effectLst/>
                                <a:uLnTx/>
                                <a:uFillTx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𝑐</m:t>
                            </m:r>
                          </m:den>
                        </m:f>
                      </m:e>
                    </m:func>
                  </m:oMath>
                </m:oMathPara>
              </a14:m>
              <a:endParaRPr kumimoji="0" lang="es-ES" sz="1600" b="0" i="1" u="none" strike="noStrike" kern="0" cap="none" spc="0" normalizeH="0" baseline="0">
                <a:ln>
                  <a:noFill/>
                </a:ln>
                <a:solidFill>
                  <a:schemeClr val="accent4">
                    <a:lumMod val="20000"/>
                    <a:lumOff val="80000"/>
                  </a:schemeClr>
                </a:solidFill>
                <a:effectLst/>
                <a:uLnTx/>
                <a:uFillTx/>
                <a:latin typeface="Cambria Math" panose="02040503050406030204" pitchFamily="18" charset="0"/>
                <a:ea typeface="+mn-ea"/>
                <a:cs typeface="+mn-cs"/>
              </a:endParaRPr>
            </a:p>
          </xdr:txBody>
        </xdr:sp>
      </mc:Choice>
      <mc:Fallback xmlns="">
        <xdr:sp macro="" textlink="">
          <xdr:nvSpPr>
            <xdr:cNvPr id="52" name="CuadroTexto 51">
              <a:extLst>
                <a:ext uri="{FF2B5EF4-FFF2-40B4-BE49-F238E27FC236}">
                  <a16:creationId xmlns:a16="http://schemas.microsoft.com/office/drawing/2014/main" id="{B744410F-E9DB-478C-9BD9-A63C0C725A9E}"/>
                </a:ext>
              </a:extLst>
            </xdr:cNvPr>
            <xdr:cNvSpPr txBox="1"/>
          </xdr:nvSpPr>
          <xdr:spPr>
            <a:xfrm>
              <a:off x="819150" y="51482625"/>
              <a:ext cx="1033809" cy="511294"/>
            </a:xfrm>
            <a:prstGeom prst="rect">
              <a:avLst/>
            </a:prstGeom>
            <a:solidFill>
              <a:srgbClr val="70AD47">
                <a:lumMod val="75000"/>
              </a:srgbClr>
            </a:solidFill>
            <a:ln w="19050" cmpd="dbl">
              <a:solidFill>
                <a:srgbClr val="002060"/>
              </a:solidFill>
            </a:ln>
            <a:effectLst/>
          </xdr:spPr>
          <xdr:txBody>
            <a:bodyPr vertOverflow="clip" horzOverflow="clip" wrap="square" lIns="0" tIns="0" rIns="0" bIns="0" rtlCol="0" anchor="t">
              <a:noAutofit/>
            </a:bodyPr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s-ES" sz="1600" b="0" i="0" u="none" strike="noStrike" kern="0" cap="none" spc="0" normalizeH="0" baseline="0">
                  <a:ln>
                    <a:noFill/>
                  </a:ln>
                  <a:solidFill>
                    <a:schemeClr val="accent4">
                      <a:lumMod val="20000"/>
                      <a:lumOff val="80000"/>
                    </a:schemeClr>
                  </a:solidFill>
                  <a:effectLst/>
                  <a:uLnTx/>
                  <a:uFillTx/>
                  <a:latin typeface="Cambria Math" panose="02040503050406030204" pitchFamily="18" charset="0"/>
                  <a:ea typeface="+mn-ea"/>
                  <a:cs typeface="+mn-cs"/>
                </a:rPr>
                <a:t>𝑤⁡〖=𝜌𝑑 𝑓𝑦/(𝑓^′ 𝑐)〗</a:t>
              </a:r>
              <a:endParaRPr kumimoji="0" lang="es-ES" sz="1600" b="0" i="1" u="none" strike="noStrike" kern="0" cap="none" spc="0" normalizeH="0" baseline="0">
                <a:ln>
                  <a:noFill/>
                </a:ln>
                <a:solidFill>
                  <a:schemeClr val="accent4">
                    <a:lumMod val="20000"/>
                    <a:lumOff val="80000"/>
                  </a:schemeClr>
                </a:solidFill>
                <a:effectLst/>
                <a:uLnTx/>
                <a:uFillTx/>
                <a:latin typeface="Cambria Math" panose="02040503050406030204" pitchFamily="18" charset="0"/>
                <a:ea typeface="+mn-ea"/>
                <a:cs typeface="+mn-cs"/>
              </a:endParaRPr>
            </a:p>
          </xdr:txBody>
        </xdr:sp>
      </mc:Fallback>
    </mc:AlternateContent>
    <xdr:clientData/>
  </xdr:oneCellAnchor>
  <xdr:twoCellAnchor editAs="oneCell">
    <xdr:from>
      <xdr:col>36</xdr:col>
      <xdr:colOff>38099</xdr:colOff>
      <xdr:row>50</xdr:row>
      <xdr:rowOff>85725</xdr:rowOff>
    </xdr:from>
    <xdr:to>
      <xdr:col>50</xdr:col>
      <xdr:colOff>57150</xdr:colOff>
      <xdr:row>58</xdr:row>
      <xdr:rowOff>47625</xdr:rowOff>
    </xdr:to>
    <xdr:pic>
      <xdr:nvPicPr>
        <xdr:cNvPr id="55" name="Imagen 54">
          <a:extLst>
            <a:ext uri="{FF2B5EF4-FFF2-40B4-BE49-F238E27FC236}">
              <a16:creationId xmlns:a16="http://schemas.microsoft.com/office/drawing/2014/main" id="{B1CFA892-3793-4587-B843-810ECF9846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248774" y="12068175"/>
          <a:ext cx="3733801" cy="1743075"/>
        </a:xfrm>
        <a:prstGeom prst="rect">
          <a:avLst/>
        </a:prstGeom>
        <a:ln>
          <a:solidFill>
            <a:srgbClr val="FF0066"/>
          </a:solidFill>
        </a:ln>
      </xdr:spPr>
    </xdr:pic>
    <xdr:clientData/>
  </xdr:twoCellAnchor>
  <xdr:twoCellAnchor>
    <xdr:from>
      <xdr:col>36</xdr:col>
      <xdr:colOff>66674</xdr:colOff>
      <xdr:row>55</xdr:row>
      <xdr:rowOff>209549</xdr:rowOff>
    </xdr:from>
    <xdr:to>
      <xdr:col>50</xdr:col>
      <xdr:colOff>133350</xdr:colOff>
      <xdr:row>57</xdr:row>
      <xdr:rowOff>28575</xdr:rowOff>
    </xdr:to>
    <xdr:sp macro="" textlink="">
      <xdr:nvSpPr>
        <xdr:cNvPr id="56" name="Rectángulo: esquinas redondeadas 55">
          <a:extLst>
            <a:ext uri="{FF2B5EF4-FFF2-40B4-BE49-F238E27FC236}">
              <a16:creationId xmlns:a16="http://schemas.microsoft.com/office/drawing/2014/main" id="{00EFEE79-5FFC-4D01-886A-7C70266CD9B5}"/>
            </a:ext>
          </a:extLst>
        </xdr:cNvPr>
        <xdr:cNvSpPr/>
      </xdr:nvSpPr>
      <xdr:spPr>
        <a:xfrm>
          <a:off x="9277349" y="13334999"/>
          <a:ext cx="3695701" cy="228601"/>
        </a:xfrm>
        <a:prstGeom prst="roundRect">
          <a:avLst/>
        </a:prstGeom>
        <a:noFill/>
        <a:ln w="28575">
          <a:solidFill>
            <a:srgbClr val="FF0066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45</xdr:col>
      <xdr:colOff>61909</xdr:colOff>
      <xdr:row>52</xdr:row>
      <xdr:rowOff>66686</xdr:rowOff>
    </xdr:from>
    <xdr:to>
      <xdr:col>47</xdr:col>
      <xdr:colOff>104774</xdr:colOff>
      <xdr:row>57</xdr:row>
      <xdr:rowOff>9528</xdr:rowOff>
    </xdr:to>
    <xdr:sp macro="" textlink="">
      <xdr:nvSpPr>
        <xdr:cNvPr id="57" name="Rectángulo: esquinas redondeadas 56">
          <a:extLst>
            <a:ext uri="{FF2B5EF4-FFF2-40B4-BE49-F238E27FC236}">
              <a16:creationId xmlns:a16="http://schemas.microsoft.com/office/drawing/2014/main" id="{AD93F069-AACE-45A6-8210-94F01F904F33}"/>
            </a:ext>
          </a:extLst>
        </xdr:cNvPr>
        <xdr:cNvSpPr/>
      </xdr:nvSpPr>
      <xdr:spPr>
        <a:xfrm rot="5400000">
          <a:off x="11603833" y="12756362"/>
          <a:ext cx="1038217" cy="538165"/>
        </a:xfrm>
        <a:prstGeom prst="roundRect">
          <a:avLst/>
        </a:prstGeom>
        <a:noFill/>
        <a:ln w="28575">
          <a:solidFill>
            <a:srgbClr val="FF0066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 editAs="oneCell">
    <xdr:from>
      <xdr:col>37</xdr:col>
      <xdr:colOff>161924</xdr:colOff>
      <xdr:row>58</xdr:row>
      <xdr:rowOff>161925</xdr:rowOff>
    </xdr:from>
    <xdr:to>
      <xdr:col>58</xdr:col>
      <xdr:colOff>123825</xdr:colOff>
      <xdr:row>67</xdr:row>
      <xdr:rowOff>219075</xdr:rowOff>
    </xdr:to>
    <xdr:pic>
      <xdr:nvPicPr>
        <xdr:cNvPr id="58" name="Imagen 57">
          <a:extLst>
            <a:ext uri="{FF2B5EF4-FFF2-40B4-BE49-F238E27FC236}">
              <a16:creationId xmlns:a16="http://schemas.microsoft.com/office/drawing/2014/main" id="{C89A1B87-6208-4AAA-928E-481DE542205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b="23801"/>
        <a:stretch/>
      </xdr:blipFill>
      <xdr:spPr>
        <a:xfrm>
          <a:off x="9620249" y="13925550"/>
          <a:ext cx="5448301" cy="2047875"/>
        </a:xfrm>
        <a:prstGeom prst="rect">
          <a:avLst/>
        </a:prstGeom>
        <a:ln>
          <a:solidFill>
            <a:srgbClr val="FF0066"/>
          </a:solidFill>
        </a:ln>
      </xdr:spPr>
    </xdr:pic>
    <xdr:clientData/>
  </xdr:twoCellAnchor>
  <xdr:twoCellAnchor>
    <xdr:from>
      <xdr:col>37</xdr:col>
      <xdr:colOff>123825</xdr:colOff>
      <xdr:row>66</xdr:row>
      <xdr:rowOff>38100</xdr:rowOff>
    </xdr:from>
    <xdr:to>
      <xdr:col>58</xdr:col>
      <xdr:colOff>133350</xdr:colOff>
      <xdr:row>67</xdr:row>
      <xdr:rowOff>47625</xdr:rowOff>
    </xdr:to>
    <xdr:sp macro="" textlink="">
      <xdr:nvSpPr>
        <xdr:cNvPr id="59" name="Rectángulo: esquinas redondeadas 58">
          <a:extLst>
            <a:ext uri="{FF2B5EF4-FFF2-40B4-BE49-F238E27FC236}">
              <a16:creationId xmlns:a16="http://schemas.microsoft.com/office/drawing/2014/main" id="{F2F2906D-4DF8-4E66-A423-9A4D93C0F0D9}"/>
            </a:ext>
          </a:extLst>
        </xdr:cNvPr>
        <xdr:cNvSpPr/>
      </xdr:nvSpPr>
      <xdr:spPr>
        <a:xfrm>
          <a:off x="9715500" y="15563850"/>
          <a:ext cx="5495925" cy="238125"/>
        </a:xfrm>
        <a:prstGeom prst="roundRect">
          <a:avLst/>
        </a:prstGeom>
        <a:noFill/>
        <a:ln w="28575">
          <a:solidFill>
            <a:srgbClr val="FF0066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13</xdr:col>
      <xdr:colOff>219075</xdr:colOff>
      <xdr:row>85</xdr:row>
      <xdr:rowOff>38100</xdr:rowOff>
    </xdr:from>
    <xdr:to>
      <xdr:col>31</xdr:col>
      <xdr:colOff>47625</xdr:colOff>
      <xdr:row>86</xdr:row>
      <xdr:rowOff>219075</xdr:rowOff>
    </xdr:to>
    <xdr:sp macro="" textlink="">
      <xdr:nvSpPr>
        <xdr:cNvPr id="60" name="Corchetes 59">
          <a:extLst>
            <a:ext uri="{FF2B5EF4-FFF2-40B4-BE49-F238E27FC236}">
              <a16:creationId xmlns:a16="http://schemas.microsoft.com/office/drawing/2014/main" id="{55E6409A-E629-4C8F-9EE1-979EA60289E8}"/>
            </a:ext>
          </a:extLst>
        </xdr:cNvPr>
        <xdr:cNvSpPr/>
      </xdr:nvSpPr>
      <xdr:spPr>
        <a:xfrm>
          <a:off x="3571875" y="19916775"/>
          <a:ext cx="4381500" cy="419100"/>
        </a:xfrm>
        <a:prstGeom prst="bracketPair">
          <a:avLst/>
        </a:prstGeom>
        <a:ln w="19050">
          <a:solidFill>
            <a:srgbClr val="FF0066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31</xdr:col>
      <xdr:colOff>142875</xdr:colOff>
      <xdr:row>20</xdr:row>
      <xdr:rowOff>257175</xdr:rowOff>
    </xdr:from>
    <xdr:to>
      <xdr:col>38</xdr:col>
      <xdr:colOff>142875</xdr:colOff>
      <xdr:row>22</xdr:row>
      <xdr:rowOff>266701</xdr:rowOff>
    </xdr:to>
    <xdr:sp macro="" textlink="">
      <xdr:nvSpPr>
        <xdr:cNvPr id="61" name="Rectángulo: esquinas redondeadas 60">
          <a:extLst>
            <a:ext uri="{FF2B5EF4-FFF2-40B4-BE49-F238E27FC236}">
              <a16:creationId xmlns:a16="http://schemas.microsoft.com/office/drawing/2014/main" id="{E4B82249-CC21-450B-9647-148DCE28AC26}"/>
            </a:ext>
          </a:extLst>
        </xdr:cNvPr>
        <xdr:cNvSpPr/>
      </xdr:nvSpPr>
      <xdr:spPr>
        <a:xfrm>
          <a:off x="8048625" y="4819650"/>
          <a:ext cx="1847850" cy="552451"/>
        </a:xfrm>
        <a:prstGeom prst="roundRect">
          <a:avLst/>
        </a:prstGeom>
        <a:noFill/>
        <a:ln w="28575">
          <a:solidFill>
            <a:srgbClr val="FF0066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8</xdr:col>
      <xdr:colOff>228600</xdr:colOff>
      <xdr:row>121</xdr:row>
      <xdr:rowOff>28575</xdr:rowOff>
    </xdr:from>
    <xdr:to>
      <xdr:col>22</xdr:col>
      <xdr:colOff>76200</xdr:colOff>
      <xdr:row>122</xdr:row>
      <xdr:rowOff>219075</xdr:rowOff>
    </xdr:to>
    <xdr:sp macro="" textlink="">
      <xdr:nvSpPr>
        <xdr:cNvPr id="62" name="Corchetes 61">
          <a:extLst>
            <a:ext uri="{FF2B5EF4-FFF2-40B4-BE49-F238E27FC236}">
              <a16:creationId xmlns:a16="http://schemas.microsoft.com/office/drawing/2014/main" id="{4BAD69B4-9FFF-4DD9-AA35-BFFEE6660F3F}"/>
            </a:ext>
          </a:extLst>
        </xdr:cNvPr>
        <xdr:cNvSpPr/>
      </xdr:nvSpPr>
      <xdr:spPr>
        <a:xfrm>
          <a:off x="2257425" y="27955875"/>
          <a:ext cx="3495675" cy="438150"/>
        </a:xfrm>
        <a:prstGeom prst="bracketPair">
          <a:avLst/>
        </a:prstGeom>
        <a:ln w="19050">
          <a:solidFill>
            <a:srgbClr val="FF0066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8</xdr:col>
      <xdr:colOff>228600</xdr:colOff>
      <xdr:row>124</xdr:row>
      <xdr:rowOff>28575</xdr:rowOff>
    </xdr:from>
    <xdr:to>
      <xdr:col>22</xdr:col>
      <xdr:colOff>76200</xdr:colOff>
      <xdr:row>125</xdr:row>
      <xdr:rowOff>219075</xdr:rowOff>
    </xdr:to>
    <xdr:sp macro="" textlink="">
      <xdr:nvSpPr>
        <xdr:cNvPr id="63" name="Corchetes 62">
          <a:extLst>
            <a:ext uri="{FF2B5EF4-FFF2-40B4-BE49-F238E27FC236}">
              <a16:creationId xmlns:a16="http://schemas.microsoft.com/office/drawing/2014/main" id="{66100858-01EB-4E62-8D07-37772DB32A3F}"/>
            </a:ext>
          </a:extLst>
        </xdr:cNvPr>
        <xdr:cNvSpPr/>
      </xdr:nvSpPr>
      <xdr:spPr>
        <a:xfrm>
          <a:off x="2257425" y="28660725"/>
          <a:ext cx="3495675" cy="438150"/>
        </a:xfrm>
        <a:prstGeom prst="bracketPair">
          <a:avLst/>
        </a:prstGeom>
        <a:ln w="19050">
          <a:solidFill>
            <a:srgbClr val="FF0066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8</xdr:col>
      <xdr:colOff>228600</xdr:colOff>
      <xdr:row>127</xdr:row>
      <xdr:rowOff>28575</xdr:rowOff>
    </xdr:from>
    <xdr:to>
      <xdr:col>22</xdr:col>
      <xdr:colOff>76200</xdr:colOff>
      <xdr:row>128</xdr:row>
      <xdr:rowOff>219075</xdr:rowOff>
    </xdr:to>
    <xdr:sp macro="" textlink="">
      <xdr:nvSpPr>
        <xdr:cNvPr id="64" name="Corchetes 63">
          <a:extLst>
            <a:ext uri="{FF2B5EF4-FFF2-40B4-BE49-F238E27FC236}">
              <a16:creationId xmlns:a16="http://schemas.microsoft.com/office/drawing/2014/main" id="{02EE3DB4-ECFF-4258-8888-D69E5DB3804C}"/>
            </a:ext>
          </a:extLst>
        </xdr:cNvPr>
        <xdr:cNvSpPr/>
      </xdr:nvSpPr>
      <xdr:spPr>
        <a:xfrm>
          <a:off x="2257425" y="29365575"/>
          <a:ext cx="3495675" cy="438150"/>
        </a:xfrm>
        <a:prstGeom prst="bracketPair">
          <a:avLst/>
        </a:prstGeom>
        <a:ln w="19050">
          <a:solidFill>
            <a:srgbClr val="FF0066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36</xdr:col>
      <xdr:colOff>0</xdr:colOff>
      <xdr:row>127</xdr:row>
      <xdr:rowOff>1</xdr:rowOff>
    </xdr:from>
    <xdr:to>
      <xdr:col>44</xdr:col>
      <xdr:colOff>0</xdr:colOff>
      <xdr:row>127</xdr:row>
      <xdr:rowOff>9525</xdr:rowOff>
    </xdr:to>
    <xdr:cxnSp macro="">
      <xdr:nvCxnSpPr>
        <xdr:cNvPr id="65" name="Conector recto de flecha 64">
          <a:extLst>
            <a:ext uri="{FF2B5EF4-FFF2-40B4-BE49-F238E27FC236}">
              <a16:creationId xmlns:a16="http://schemas.microsoft.com/office/drawing/2014/main" id="{D7B61A03-8C6C-4946-A393-A89C0F581FEA}"/>
            </a:ext>
          </a:extLst>
        </xdr:cNvPr>
        <xdr:cNvCxnSpPr/>
      </xdr:nvCxnSpPr>
      <xdr:spPr>
        <a:xfrm flipV="1">
          <a:off x="9144000" y="29337001"/>
          <a:ext cx="2143125" cy="9524"/>
        </a:xfrm>
        <a:prstGeom prst="straightConnector1">
          <a:avLst/>
        </a:prstGeom>
        <a:ln w="12700">
          <a:solidFill>
            <a:srgbClr val="C00000"/>
          </a:solidFill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35</xdr:col>
      <xdr:colOff>9525</xdr:colOff>
      <xdr:row>121</xdr:row>
      <xdr:rowOff>47625</xdr:rowOff>
    </xdr:from>
    <xdr:to>
      <xdr:col>35</xdr:col>
      <xdr:colOff>9525</xdr:colOff>
      <xdr:row>126</xdr:row>
      <xdr:rowOff>9526</xdr:rowOff>
    </xdr:to>
    <xdr:cxnSp macro="">
      <xdr:nvCxnSpPr>
        <xdr:cNvPr id="66" name="Conector recto de flecha 65">
          <a:extLst>
            <a:ext uri="{FF2B5EF4-FFF2-40B4-BE49-F238E27FC236}">
              <a16:creationId xmlns:a16="http://schemas.microsoft.com/office/drawing/2014/main" id="{18627BF7-0A39-4C24-8075-8290113459B5}"/>
            </a:ext>
          </a:extLst>
        </xdr:cNvPr>
        <xdr:cNvCxnSpPr/>
      </xdr:nvCxnSpPr>
      <xdr:spPr>
        <a:xfrm flipV="1">
          <a:off x="8905875" y="27974925"/>
          <a:ext cx="0" cy="1143001"/>
        </a:xfrm>
        <a:prstGeom prst="straightConnector1">
          <a:avLst/>
        </a:prstGeom>
        <a:ln w="12700">
          <a:solidFill>
            <a:srgbClr val="C00000"/>
          </a:solidFill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42</xdr:col>
      <xdr:colOff>95250</xdr:colOff>
      <xdr:row>123</xdr:row>
      <xdr:rowOff>57150</xdr:rowOff>
    </xdr:from>
    <xdr:to>
      <xdr:col>42</xdr:col>
      <xdr:colOff>95250</xdr:colOff>
      <xdr:row>125</xdr:row>
      <xdr:rowOff>9524</xdr:rowOff>
    </xdr:to>
    <xdr:cxnSp macro="">
      <xdr:nvCxnSpPr>
        <xdr:cNvPr id="67" name="Conector recto de flecha 66">
          <a:extLst>
            <a:ext uri="{FF2B5EF4-FFF2-40B4-BE49-F238E27FC236}">
              <a16:creationId xmlns:a16="http://schemas.microsoft.com/office/drawing/2014/main" id="{F606ECF6-CA7F-4A12-B2DD-63292C9C8992}"/>
            </a:ext>
          </a:extLst>
        </xdr:cNvPr>
        <xdr:cNvCxnSpPr/>
      </xdr:nvCxnSpPr>
      <xdr:spPr>
        <a:xfrm flipV="1">
          <a:off x="10887075" y="28460700"/>
          <a:ext cx="0" cy="428624"/>
        </a:xfrm>
        <a:prstGeom prst="straightConnector1">
          <a:avLst/>
        </a:prstGeom>
        <a:ln w="28575">
          <a:solidFill>
            <a:srgbClr val="00B050"/>
          </a:solidFill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39</xdr:col>
      <xdr:colOff>238125</xdr:colOff>
      <xdr:row>125</xdr:row>
      <xdr:rowOff>0</xdr:rowOff>
    </xdr:from>
    <xdr:to>
      <xdr:col>41</xdr:col>
      <xdr:colOff>238125</xdr:colOff>
      <xdr:row>125</xdr:row>
      <xdr:rowOff>0</xdr:rowOff>
    </xdr:to>
    <xdr:cxnSp macro="">
      <xdr:nvCxnSpPr>
        <xdr:cNvPr id="68" name="Conector recto de flecha 67">
          <a:extLst>
            <a:ext uri="{FF2B5EF4-FFF2-40B4-BE49-F238E27FC236}">
              <a16:creationId xmlns:a16="http://schemas.microsoft.com/office/drawing/2014/main" id="{674EA2CC-D18B-4B86-911B-06D655222243}"/>
            </a:ext>
          </a:extLst>
        </xdr:cNvPr>
        <xdr:cNvCxnSpPr/>
      </xdr:nvCxnSpPr>
      <xdr:spPr>
        <a:xfrm flipH="1">
          <a:off x="10239375" y="28879800"/>
          <a:ext cx="542925" cy="0"/>
        </a:xfrm>
        <a:prstGeom prst="straightConnector1">
          <a:avLst/>
        </a:prstGeom>
        <a:ln w="28575">
          <a:solidFill>
            <a:srgbClr val="00B050"/>
          </a:solidFill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42</xdr:col>
      <xdr:colOff>19050</xdr:colOff>
      <xdr:row>124</xdr:row>
      <xdr:rowOff>209550</xdr:rowOff>
    </xdr:from>
    <xdr:to>
      <xdr:col>42</xdr:col>
      <xdr:colOff>85725</xdr:colOff>
      <xdr:row>125</xdr:row>
      <xdr:rowOff>76200</xdr:rowOff>
    </xdr:to>
    <xdr:sp macro="" textlink="">
      <xdr:nvSpPr>
        <xdr:cNvPr id="69" name="Elipse 68">
          <a:extLst>
            <a:ext uri="{FF2B5EF4-FFF2-40B4-BE49-F238E27FC236}">
              <a16:creationId xmlns:a16="http://schemas.microsoft.com/office/drawing/2014/main" id="{26663A81-B488-4B7F-AB7B-52981238F9D6}"/>
            </a:ext>
          </a:extLst>
        </xdr:cNvPr>
        <xdr:cNvSpPr/>
      </xdr:nvSpPr>
      <xdr:spPr>
        <a:xfrm>
          <a:off x="10810875" y="28841700"/>
          <a:ext cx="66675" cy="114300"/>
        </a:xfrm>
        <a:prstGeom prst="ellipse">
          <a:avLst/>
        </a:prstGeom>
        <a:solidFill>
          <a:srgbClr val="00B05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44</xdr:col>
      <xdr:colOff>47624</xdr:colOff>
      <xdr:row>125</xdr:row>
      <xdr:rowOff>104774</xdr:rowOff>
    </xdr:from>
    <xdr:to>
      <xdr:col>45</xdr:col>
      <xdr:colOff>152400</xdr:colOff>
      <xdr:row>126</xdr:row>
      <xdr:rowOff>209550</xdr:rowOff>
    </xdr:to>
    <xdr:sp macro="" textlink="">
      <xdr:nvSpPr>
        <xdr:cNvPr id="70" name="Elipse 69">
          <a:extLst>
            <a:ext uri="{FF2B5EF4-FFF2-40B4-BE49-F238E27FC236}">
              <a16:creationId xmlns:a16="http://schemas.microsoft.com/office/drawing/2014/main" id="{E9D687D5-CC4B-4C75-9DAC-1F39A34711DD}"/>
            </a:ext>
          </a:extLst>
        </xdr:cNvPr>
        <xdr:cNvSpPr/>
      </xdr:nvSpPr>
      <xdr:spPr>
        <a:xfrm>
          <a:off x="11334749" y="28984574"/>
          <a:ext cx="352426" cy="333376"/>
        </a:xfrm>
        <a:prstGeom prst="ellipse">
          <a:avLst/>
        </a:prstGeom>
        <a:solidFill>
          <a:srgbClr val="66FFCC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PE" sz="1600">
              <a:solidFill>
                <a:sysClr val="windowText" lastClr="000000"/>
              </a:solidFill>
            </a:rPr>
            <a:t>1</a:t>
          </a:r>
        </a:p>
        <a:p>
          <a:pPr algn="l"/>
          <a:endParaRPr lang="es-PE" sz="1100"/>
        </a:p>
      </xdr:txBody>
    </xdr:sp>
    <xdr:clientData/>
  </xdr:twoCellAnchor>
  <xdr:twoCellAnchor>
    <xdr:from>
      <xdr:col>43</xdr:col>
      <xdr:colOff>209550</xdr:colOff>
      <xdr:row>119</xdr:row>
      <xdr:rowOff>76200</xdr:rowOff>
    </xdr:from>
    <xdr:to>
      <xdr:col>45</xdr:col>
      <xdr:colOff>66676</xdr:colOff>
      <xdr:row>121</xdr:row>
      <xdr:rowOff>28576</xdr:rowOff>
    </xdr:to>
    <xdr:sp macro="" textlink="">
      <xdr:nvSpPr>
        <xdr:cNvPr id="71" name="Elipse 70">
          <a:extLst>
            <a:ext uri="{FF2B5EF4-FFF2-40B4-BE49-F238E27FC236}">
              <a16:creationId xmlns:a16="http://schemas.microsoft.com/office/drawing/2014/main" id="{C7AF7AAC-9172-466B-86E4-B4464CA81F8D}"/>
            </a:ext>
          </a:extLst>
        </xdr:cNvPr>
        <xdr:cNvSpPr/>
      </xdr:nvSpPr>
      <xdr:spPr>
        <a:xfrm>
          <a:off x="11249025" y="27622500"/>
          <a:ext cx="352426" cy="333376"/>
        </a:xfrm>
        <a:prstGeom prst="ellipse">
          <a:avLst/>
        </a:prstGeom>
        <a:solidFill>
          <a:srgbClr val="66FFCC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PE" sz="1600">
              <a:solidFill>
                <a:sysClr val="windowText" lastClr="000000"/>
              </a:solidFill>
            </a:rPr>
            <a:t>2</a:t>
          </a:r>
        </a:p>
        <a:p>
          <a:pPr algn="l"/>
          <a:endParaRPr lang="es-PE" sz="1100"/>
        </a:p>
      </xdr:txBody>
    </xdr:sp>
    <xdr:clientData/>
  </xdr:twoCellAnchor>
  <xdr:twoCellAnchor>
    <xdr:from>
      <xdr:col>34</xdr:col>
      <xdr:colOff>123825</xdr:colOff>
      <xdr:row>125</xdr:row>
      <xdr:rowOff>219075</xdr:rowOff>
    </xdr:from>
    <xdr:to>
      <xdr:col>35</xdr:col>
      <xdr:colOff>228601</xdr:colOff>
      <xdr:row>127</xdr:row>
      <xdr:rowOff>95251</xdr:rowOff>
    </xdr:to>
    <xdr:sp macro="" textlink="">
      <xdr:nvSpPr>
        <xdr:cNvPr id="72" name="Elipse 71">
          <a:extLst>
            <a:ext uri="{FF2B5EF4-FFF2-40B4-BE49-F238E27FC236}">
              <a16:creationId xmlns:a16="http://schemas.microsoft.com/office/drawing/2014/main" id="{914BC980-3287-4060-8BEA-5C421CA94A1F}"/>
            </a:ext>
          </a:extLst>
        </xdr:cNvPr>
        <xdr:cNvSpPr/>
      </xdr:nvSpPr>
      <xdr:spPr>
        <a:xfrm>
          <a:off x="8772525" y="29098875"/>
          <a:ext cx="352426" cy="333376"/>
        </a:xfrm>
        <a:prstGeom prst="ellipse">
          <a:avLst/>
        </a:prstGeom>
        <a:solidFill>
          <a:srgbClr val="66FFCC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PE" sz="1600">
              <a:solidFill>
                <a:sysClr val="windowText" lastClr="000000"/>
              </a:solidFill>
            </a:rPr>
            <a:t>3</a:t>
          </a:r>
        </a:p>
        <a:p>
          <a:pPr algn="l"/>
          <a:endParaRPr lang="es-PE" sz="1100"/>
        </a:p>
      </xdr:txBody>
    </xdr:sp>
    <xdr:clientData/>
  </xdr:twoCellAnchor>
  <xdr:twoCellAnchor>
    <xdr:from>
      <xdr:col>34</xdr:col>
      <xdr:colOff>161925</xdr:colOff>
      <xdr:row>119</xdr:row>
      <xdr:rowOff>76200</xdr:rowOff>
    </xdr:from>
    <xdr:to>
      <xdr:col>36</xdr:col>
      <xdr:colOff>19051</xdr:colOff>
      <xdr:row>121</xdr:row>
      <xdr:rowOff>28576</xdr:rowOff>
    </xdr:to>
    <xdr:sp macro="" textlink="">
      <xdr:nvSpPr>
        <xdr:cNvPr id="73" name="Elipse 72">
          <a:extLst>
            <a:ext uri="{FF2B5EF4-FFF2-40B4-BE49-F238E27FC236}">
              <a16:creationId xmlns:a16="http://schemas.microsoft.com/office/drawing/2014/main" id="{A03E825A-7C71-4536-8273-81849629A015}"/>
            </a:ext>
          </a:extLst>
        </xdr:cNvPr>
        <xdr:cNvSpPr/>
      </xdr:nvSpPr>
      <xdr:spPr>
        <a:xfrm>
          <a:off x="8810625" y="27622500"/>
          <a:ext cx="352426" cy="333376"/>
        </a:xfrm>
        <a:prstGeom prst="ellipse">
          <a:avLst/>
        </a:prstGeom>
        <a:solidFill>
          <a:srgbClr val="66FFCC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PE" sz="1600">
              <a:solidFill>
                <a:sysClr val="windowText" lastClr="000000"/>
              </a:solidFill>
            </a:rPr>
            <a:t>4</a:t>
          </a:r>
        </a:p>
        <a:p>
          <a:pPr algn="l"/>
          <a:endParaRPr lang="es-PE" sz="1100"/>
        </a:p>
      </xdr:txBody>
    </xdr:sp>
    <xdr:clientData/>
  </xdr:twoCellAnchor>
  <xdr:oneCellAnchor>
    <xdr:from>
      <xdr:col>40</xdr:col>
      <xdr:colOff>200024</xdr:colOff>
      <xdr:row>124</xdr:row>
      <xdr:rowOff>200025</xdr:rowOff>
    </xdr:from>
    <xdr:ext cx="238125" cy="266035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74" name="CuadroTexto 73">
              <a:extLst>
                <a:ext uri="{FF2B5EF4-FFF2-40B4-BE49-F238E27FC236}">
                  <a16:creationId xmlns:a16="http://schemas.microsoft.com/office/drawing/2014/main" id="{ACAF6326-2BBC-4504-8C2C-2AC0E781D667}"/>
                </a:ext>
              </a:extLst>
            </xdr:cNvPr>
            <xdr:cNvSpPr txBox="1"/>
          </xdr:nvSpPr>
          <xdr:spPr>
            <a:xfrm>
              <a:off x="10448924" y="28832175"/>
              <a:ext cx="238125" cy="26603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s-PE" sz="1600" i="1">
                            <a:solidFill>
                              <a:srgbClr val="836967"/>
                            </a:solidFill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PE" sz="1600" i="1">
                            <a:latin typeface="Cambria Math" panose="02040503050406030204" pitchFamily="18" charset="0"/>
                          </a:rPr>
                          <m:t>𝑒</m:t>
                        </m:r>
                      </m:e>
                      <m:sub>
                        <m:r>
                          <a:rPr lang="es-ES" sz="1600" b="0" i="1">
                            <a:latin typeface="Cambria Math" panose="02040503050406030204" pitchFamily="18" charset="0"/>
                          </a:rPr>
                          <m:t>𝑦</m:t>
                        </m:r>
                      </m:sub>
                    </m:sSub>
                  </m:oMath>
                </m:oMathPara>
              </a14:m>
              <a:endParaRPr lang="es-PE" sz="1100"/>
            </a:p>
          </xdr:txBody>
        </xdr:sp>
      </mc:Choice>
      <mc:Fallback xmlns="">
        <xdr:sp macro="" textlink="">
          <xdr:nvSpPr>
            <xdr:cNvPr id="74" name="CuadroTexto 73">
              <a:extLst>
                <a:ext uri="{FF2B5EF4-FFF2-40B4-BE49-F238E27FC236}">
                  <a16:creationId xmlns:a16="http://schemas.microsoft.com/office/drawing/2014/main" id="{ACAF6326-2BBC-4504-8C2C-2AC0E781D667}"/>
                </a:ext>
              </a:extLst>
            </xdr:cNvPr>
            <xdr:cNvSpPr txBox="1"/>
          </xdr:nvSpPr>
          <xdr:spPr>
            <a:xfrm>
              <a:off x="10448924" y="28832175"/>
              <a:ext cx="238125" cy="26603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:r>
                <a:rPr lang="es-PE" sz="1600" i="0">
                  <a:latin typeface="Cambria Math" panose="02040503050406030204" pitchFamily="18" charset="0"/>
                </a:rPr>
                <a:t>𝑒</a:t>
              </a:r>
              <a:r>
                <a:rPr lang="es-PE" sz="1600" i="0">
                  <a:solidFill>
                    <a:srgbClr val="836967"/>
                  </a:solidFill>
                  <a:latin typeface="Cambria Math" panose="02040503050406030204" pitchFamily="18" charset="0"/>
                </a:rPr>
                <a:t>_</a:t>
              </a:r>
              <a:r>
                <a:rPr lang="es-ES" sz="1600" b="0" i="0">
                  <a:latin typeface="Cambria Math" panose="02040503050406030204" pitchFamily="18" charset="0"/>
                </a:rPr>
                <a:t>𝑦</a:t>
              </a:r>
              <a:endParaRPr lang="es-PE" sz="1100"/>
            </a:p>
          </xdr:txBody>
        </xdr:sp>
      </mc:Fallback>
    </mc:AlternateContent>
    <xdr:clientData/>
  </xdr:oneCellAnchor>
  <xdr:oneCellAnchor>
    <xdr:from>
      <xdr:col>42</xdr:col>
      <xdr:colOff>104775</xdr:colOff>
      <xdr:row>123</xdr:row>
      <xdr:rowOff>85725</xdr:rowOff>
    </xdr:from>
    <xdr:ext cx="238125" cy="25045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75" name="CuadroTexto 74">
              <a:extLst>
                <a:ext uri="{FF2B5EF4-FFF2-40B4-BE49-F238E27FC236}">
                  <a16:creationId xmlns:a16="http://schemas.microsoft.com/office/drawing/2014/main" id="{13512DFB-02D9-4608-9535-8516C289BC38}"/>
                </a:ext>
              </a:extLst>
            </xdr:cNvPr>
            <xdr:cNvSpPr txBox="1"/>
          </xdr:nvSpPr>
          <xdr:spPr>
            <a:xfrm>
              <a:off x="10896600" y="28489275"/>
              <a:ext cx="238125" cy="25045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s-PE" sz="1600" i="1">
                            <a:solidFill>
                              <a:srgbClr val="836967"/>
                            </a:solidFill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PE" sz="1600" i="1">
                            <a:latin typeface="Cambria Math" panose="02040503050406030204" pitchFamily="18" charset="0"/>
                          </a:rPr>
                          <m:t>𝑒</m:t>
                        </m:r>
                      </m:e>
                      <m:sub>
                        <m:r>
                          <a:rPr lang="es-ES" sz="1600" b="0" i="1">
                            <a:latin typeface="Cambria Math" panose="02040503050406030204" pitchFamily="18" charset="0"/>
                          </a:rPr>
                          <m:t>𝑥</m:t>
                        </m:r>
                      </m:sub>
                    </m:sSub>
                  </m:oMath>
                </m:oMathPara>
              </a14:m>
              <a:endParaRPr lang="es-PE" sz="1100"/>
            </a:p>
          </xdr:txBody>
        </xdr:sp>
      </mc:Choice>
      <mc:Fallback xmlns="">
        <xdr:sp macro="" textlink="">
          <xdr:nvSpPr>
            <xdr:cNvPr id="75" name="CuadroTexto 74">
              <a:extLst>
                <a:ext uri="{FF2B5EF4-FFF2-40B4-BE49-F238E27FC236}">
                  <a16:creationId xmlns:a16="http://schemas.microsoft.com/office/drawing/2014/main" id="{13512DFB-02D9-4608-9535-8516C289BC38}"/>
                </a:ext>
              </a:extLst>
            </xdr:cNvPr>
            <xdr:cNvSpPr txBox="1"/>
          </xdr:nvSpPr>
          <xdr:spPr>
            <a:xfrm>
              <a:off x="10896600" y="28489275"/>
              <a:ext cx="238125" cy="25045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:r>
                <a:rPr lang="es-PE" sz="1600" i="0">
                  <a:latin typeface="Cambria Math" panose="02040503050406030204" pitchFamily="18" charset="0"/>
                </a:rPr>
                <a:t>𝑒</a:t>
              </a:r>
              <a:r>
                <a:rPr lang="es-PE" sz="1600" i="0">
                  <a:solidFill>
                    <a:srgbClr val="836967"/>
                  </a:solidFill>
                  <a:latin typeface="Cambria Math" panose="02040503050406030204" pitchFamily="18" charset="0"/>
                </a:rPr>
                <a:t>_</a:t>
              </a:r>
              <a:r>
                <a:rPr lang="es-ES" sz="1600" b="0" i="0">
                  <a:latin typeface="Cambria Math" panose="02040503050406030204" pitchFamily="18" charset="0"/>
                </a:rPr>
                <a:t>𝑥</a:t>
              </a:r>
              <a:endParaRPr lang="es-PE" sz="1100"/>
            </a:p>
          </xdr:txBody>
        </xdr:sp>
      </mc:Fallback>
    </mc:AlternateContent>
    <xdr:clientData/>
  </xdr:oneCellAnchor>
  <xdr:oneCellAnchor>
    <xdr:from>
      <xdr:col>2</xdr:col>
      <xdr:colOff>95250</xdr:colOff>
      <xdr:row>178</xdr:row>
      <xdr:rowOff>142874</xdr:rowOff>
    </xdr:from>
    <xdr:ext cx="1876425" cy="276225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84" name="CuadroTexto 83">
              <a:extLst>
                <a:ext uri="{FF2B5EF4-FFF2-40B4-BE49-F238E27FC236}">
                  <a16:creationId xmlns:a16="http://schemas.microsoft.com/office/drawing/2014/main" id="{0EC325C7-5686-4254-A5A7-F1BA10D31590}"/>
                </a:ext>
              </a:extLst>
            </xdr:cNvPr>
            <xdr:cNvSpPr txBox="1"/>
          </xdr:nvSpPr>
          <xdr:spPr>
            <a:xfrm>
              <a:off x="590550" y="41290874"/>
              <a:ext cx="1876425" cy="276225"/>
            </a:xfrm>
            <a:prstGeom prst="rect">
              <a:avLst/>
            </a:prstGeom>
            <a:solidFill>
              <a:srgbClr val="70AD47">
                <a:lumMod val="75000"/>
              </a:srgbClr>
            </a:solidFill>
            <a:ln w="19050" cmpd="dbl">
              <a:solidFill>
                <a:srgbClr val="002060"/>
              </a:solidFill>
            </a:ln>
            <a:effectLst/>
          </xdr:spPr>
          <xdr:txBody>
            <a:bodyPr vertOverflow="clip" horzOverflow="clip" wrap="square" lIns="0" tIns="0" rIns="0" bIns="0" rtlCol="0" anchor="t">
              <a:noAutofit/>
            </a:bodyPr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kumimoji="0" lang="es-ES" sz="1400" b="0" i="1" u="none" strike="noStrike" kern="0" cap="none" spc="0" normalizeH="0" baseline="0">
                        <a:ln>
                          <a:noFill/>
                        </a:ln>
                        <a:solidFill>
                          <a:schemeClr val="accent4">
                            <a:lumMod val="20000"/>
                            <a:lumOff val="80000"/>
                          </a:schemeClr>
                        </a:solidFill>
                        <a:effectLst/>
                        <a:uLnTx/>
                        <a:uFillTx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𝑃𝑢</m:t>
                    </m:r>
                    <m:r>
                      <a:rPr kumimoji="0" lang="es-ES" sz="1400" b="0" i="1" u="none" strike="noStrike" kern="0" cap="none" spc="0" normalizeH="0" baseline="0">
                        <a:ln>
                          <a:noFill/>
                        </a:ln>
                        <a:solidFill>
                          <a:schemeClr val="accent4">
                            <a:lumMod val="20000"/>
                            <a:lumOff val="80000"/>
                          </a:schemeClr>
                        </a:solidFill>
                        <a:effectLst/>
                        <a:uLnTx/>
                        <a:uFillTx/>
                        <a:latin typeface="Cambria Math" panose="02040503050406030204" pitchFamily="18" charset="0"/>
                        <a:ea typeface="+mn-ea"/>
                        <a:cs typeface="+mn-cs"/>
                      </a:rPr>
                      <m:t>=</m:t>
                    </m:r>
                    <m:d>
                      <m:dPr>
                        <m:ctrlPr>
                          <a:rPr kumimoji="0" lang="es-ES" sz="1400" b="0" i="1" u="none" strike="noStrike" kern="0" cap="none" spc="0" normalizeH="0" baseline="0">
                            <a:ln>
                              <a:noFill/>
                            </a:ln>
                            <a:solidFill>
                              <a:schemeClr val="accent4">
                                <a:lumMod val="20000"/>
                                <a:lumOff val="80000"/>
                              </a:schemeClr>
                            </a:solidFill>
                            <a:effectLst/>
                            <a:uLnTx/>
                            <a:uFillTx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dPr>
                      <m:e>
                        <m:r>
                          <a:rPr kumimoji="0" lang="es-ES" sz="1400" b="0" i="1" u="none" strike="noStrike" kern="0" cap="none" spc="0" normalizeH="0" baseline="0">
                            <a:ln>
                              <a:noFill/>
                            </a:ln>
                            <a:solidFill>
                              <a:schemeClr val="accent4">
                                <a:lumMod val="20000"/>
                                <a:lumOff val="80000"/>
                              </a:schemeClr>
                            </a:solidFill>
                            <a:effectLst/>
                            <a:uLnTx/>
                            <a:uFillTx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1.4</m:t>
                        </m:r>
                        <m:r>
                          <a:rPr kumimoji="0" lang="es-ES" sz="1400" b="0" i="1" u="none" strike="noStrike" kern="0" cap="none" spc="0" normalizeH="0" baseline="0">
                            <a:ln>
                              <a:noFill/>
                            </a:ln>
                            <a:solidFill>
                              <a:schemeClr val="accent4">
                                <a:lumMod val="20000"/>
                                <a:lumOff val="80000"/>
                              </a:schemeClr>
                            </a:solidFill>
                            <a:effectLst/>
                            <a:uLnTx/>
                            <a:uFillTx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𝐶𝑀</m:t>
                        </m:r>
                        <m:r>
                          <a:rPr kumimoji="0" lang="es-ES" sz="1400" b="0" i="1" u="none" strike="noStrike" kern="0" cap="none" spc="0" normalizeH="0" baseline="0">
                            <a:ln>
                              <a:noFill/>
                            </a:ln>
                            <a:solidFill>
                              <a:schemeClr val="accent4">
                                <a:lumMod val="20000"/>
                                <a:lumOff val="80000"/>
                              </a:schemeClr>
                            </a:solidFill>
                            <a:effectLst/>
                            <a:uLnTx/>
                            <a:uFillTx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+1.7</m:t>
                        </m:r>
                        <m:r>
                          <a:rPr kumimoji="0" lang="es-ES" sz="1400" b="0" i="1" u="none" strike="noStrike" kern="0" cap="none" spc="0" normalizeH="0" baseline="0">
                            <a:ln>
                              <a:noFill/>
                            </a:ln>
                            <a:solidFill>
                              <a:schemeClr val="accent4">
                                <a:lumMod val="20000"/>
                                <a:lumOff val="80000"/>
                              </a:schemeClr>
                            </a:solidFill>
                            <a:effectLst/>
                            <a:uLnTx/>
                            <a:uFillTx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𝐶𝑉</m:t>
                        </m:r>
                      </m:e>
                    </m:d>
                  </m:oMath>
                </m:oMathPara>
              </a14:m>
              <a:endParaRPr kumimoji="0" lang="es-ES" sz="1400" b="0" i="1" u="none" strike="noStrike" kern="0" cap="none" spc="0" normalizeH="0" baseline="0">
                <a:ln>
                  <a:noFill/>
                </a:ln>
                <a:solidFill>
                  <a:schemeClr val="accent4">
                    <a:lumMod val="20000"/>
                    <a:lumOff val="80000"/>
                  </a:schemeClr>
                </a:solidFill>
                <a:effectLst/>
                <a:uLnTx/>
                <a:uFillTx/>
                <a:latin typeface="Cambria Math" panose="02040503050406030204" pitchFamily="18" charset="0"/>
                <a:ea typeface="+mn-ea"/>
                <a:cs typeface="+mn-cs"/>
              </a:endParaRPr>
            </a:p>
          </xdr:txBody>
        </xdr:sp>
      </mc:Choice>
      <mc:Fallback xmlns="">
        <xdr:sp macro="" textlink="">
          <xdr:nvSpPr>
            <xdr:cNvPr id="84" name="CuadroTexto 83">
              <a:extLst>
                <a:ext uri="{FF2B5EF4-FFF2-40B4-BE49-F238E27FC236}">
                  <a16:creationId xmlns:a16="http://schemas.microsoft.com/office/drawing/2014/main" id="{0EC325C7-5686-4254-A5A7-F1BA10D31590}"/>
                </a:ext>
              </a:extLst>
            </xdr:cNvPr>
            <xdr:cNvSpPr txBox="1"/>
          </xdr:nvSpPr>
          <xdr:spPr>
            <a:xfrm>
              <a:off x="590550" y="41290874"/>
              <a:ext cx="1876425" cy="276225"/>
            </a:xfrm>
            <a:prstGeom prst="rect">
              <a:avLst/>
            </a:prstGeom>
            <a:solidFill>
              <a:srgbClr val="70AD47">
                <a:lumMod val="75000"/>
              </a:srgbClr>
            </a:solidFill>
            <a:ln w="19050" cmpd="dbl">
              <a:solidFill>
                <a:srgbClr val="002060"/>
              </a:solidFill>
            </a:ln>
            <a:effectLst/>
          </xdr:spPr>
          <xdr:txBody>
            <a:bodyPr vertOverflow="clip" horzOverflow="clip" wrap="square" lIns="0" tIns="0" rIns="0" bIns="0" rtlCol="0" anchor="t">
              <a:noAutofit/>
            </a:bodyPr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s-ES" sz="1400" b="0" i="0" u="none" strike="noStrike" kern="0" cap="none" spc="0" normalizeH="0" baseline="0">
                  <a:ln>
                    <a:noFill/>
                  </a:ln>
                  <a:solidFill>
                    <a:schemeClr val="accent4">
                      <a:lumMod val="20000"/>
                      <a:lumOff val="80000"/>
                    </a:schemeClr>
                  </a:solidFill>
                  <a:effectLst/>
                  <a:uLnTx/>
                  <a:uFillTx/>
                  <a:latin typeface="Cambria Math" panose="02040503050406030204" pitchFamily="18" charset="0"/>
                  <a:ea typeface="+mn-ea"/>
                  <a:cs typeface="+mn-cs"/>
                </a:rPr>
                <a:t>𝑃𝑢=(1.4𝐶𝑀+1.7𝐶𝑉)</a:t>
              </a:r>
              <a:endParaRPr kumimoji="0" lang="es-ES" sz="1400" b="0" i="1" u="none" strike="noStrike" kern="0" cap="none" spc="0" normalizeH="0" baseline="0">
                <a:ln>
                  <a:noFill/>
                </a:ln>
                <a:solidFill>
                  <a:schemeClr val="accent4">
                    <a:lumMod val="20000"/>
                    <a:lumOff val="80000"/>
                  </a:schemeClr>
                </a:solidFill>
                <a:effectLst/>
                <a:uLnTx/>
                <a:uFillTx/>
                <a:latin typeface="Cambria Math" panose="02040503050406030204" pitchFamily="18" charset="0"/>
                <a:ea typeface="+mn-ea"/>
                <a:cs typeface="+mn-cs"/>
              </a:endParaRPr>
            </a:p>
          </xdr:txBody>
        </xdr:sp>
      </mc:Fallback>
    </mc:AlternateContent>
    <xdr:clientData/>
  </xdr:oneCellAnchor>
  <xdr:twoCellAnchor>
    <xdr:from>
      <xdr:col>6</xdr:col>
      <xdr:colOff>19050</xdr:colOff>
      <xdr:row>181</xdr:row>
      <xdr:rowOff>9526</xdr:rowOff>
    </xdr:from>
    <xdr:to>
      <xdr:col>9</xdr:col>
      <xdr:colOff>190500</xdr:colOff>
      <xdr:row>182</xdr:row>
      <xdr:rowOff>9525</xdr:rowOff>
    </xdr:to>
    <xdr:sp macro="" textlink="">
      <xdr:nvSpPr>
        <xdr:cNvPr id="85" name="Corchetes 84">
          <a:extLst>
            <a:ext uri="{FF2B5EF4-FFF2-40B4-BE49-F238E27FC236}">
              <a16:creationId xmlns:a16="http://schemas.microsoft.com/office/drawing/2014/main" id="{D024DD4A-BFBB-4B19-B520-463127E964C7}"/>
            </a:ext>
          </a:extLst>
        </xdr:cNvPr>
        <xdr:cNvSpPr/>
      </xdr:nvSpPr>
      <xdr:spPr>
        <a:xfrm>
          <a:off x="1552575" y="41843326"/>
          <a:ext cx="914400" cy="228599"/>
        </a:xfrm>
        <a:prstGeom prst="bracketPair">
          <a:avLst/>
        </a:prstGeom>
        <a:ln w="19050">
          <a:solidFill>
            <a:srgbClr val="FF0066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12</xdr:col>
      <xdr:colOff>228600</xdr:colOff>
      <xdr:row>181</xdr:row>
      <xdr:rowOff>19051</xdr:rowOff>
    </xdr:from>
    <xdr:to>
      <xdr:col>16</xdr:col>
      <xdr:colOff>57150</xdr:colOff>
      <xdr:row>182</xdr:row>
      <xdr:rowOff>1</xdr:rowOff>
    </xdr:to>
    <xdr:sp macro="" textlink="">
      <xdr:nvSpPr>
        <xdr:cNvPr id="86" name="Corchetes 85">
          <a:extLst>
            <a:ext uri="{FF2B5EF4-FFF2-40B4-BE49-F238E27FC236}">
              <a16:creationId xmlns:a16="http://schemas.microsoft.com/office/drawing/2014/main" id="{8F6063CA-87DB-4F98-9484-B8A5EC3A55C6}"/>
            </a:ext>
          </a:extLst>
        </xdr:cNvPr>
        <xdr:cNvSpPr/>
      </xdr:nvSpPr>
      <xdr:spPr>
        <a:xfrm>
          <a:off x="3333750" y="41852851"/>
          <a:ext cx="866775" cy="209550"/>
        </a:xfrm>
        <a:prstGeom prst="bracketPair">
          <a:avLst/>
        </a:prstGeom>
        <a:ln w="19050">
          <a:solidFill>
            <a:srgbClr val="FF0066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oneCellAnchor>
    <xdr:from>
      <xdr:col>2</xdr:col>
      <xdr:colOff>161924</xdr:colOff>
      <xdr:row>186</xdr:row>
      <xdr:rowOff>123824</xdr:rowOff>
    </xdr:from>
    <xdr:ext cx="2981326" cy="390525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87" name="CuadroTexto 86">
              <a:extLst>
                <a:ext uri="{FF2B5EF4-FFF2-40B4-BE49-F238E27FC236}">
                  <a16:creationId xmlns:a16="http://schemas.microsoft.com/office/drawing/2014/main" id="{72FC676F-85BD-41BD-BAB7-FB8DC944A8EE}"/>
                </a:ext>
              </a:extLst>
            </xdr:cNvPr>
            <xdr:cNvSpPr txBox="1"/>
          </xdr:nvSpPr>
          <xdr:spPr>
            <a:xfrm>
              <a:off x="657224" y="43014899"/>
              <a:ext cx="2981326" cy="390525"/>
            </a:xfrm>
            <a:prstGeom prst="rect">
              <a:avLst/>
            </a:prstGeom>
            <a:solidFill>
              <a:srgbClr val="70AD47">
                <a:lumMod val="75000"/>
              </a:srgbClr>
            </a:solidFill>
            <a:ln w="19050" cmpd="dbl">
              <a:solidFill>
                <a:srgbClr val="002060"/>
              </a:solidFill>
            </a:ln>
            <a:effectLst/>
          </xdr:spPr>
          <xdr:txBody>
            <a:bodyPr vertOverflow="clip" horzOverflow="clip" wrap="square" lIns="0" tIns="0" rIns="0" bIns="0" rtlCol="0" anchor="t">
              <a:noAutofit/>
            </a:bodyPr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14:m>
                <m:oMath xmlns:m="http://schemas.openxmlformats.org/officeDocument/2006/math">
                  <m:r>
                    <a:rPr kumimoji="0" lang="es-ES" sz="1600" b="0" i="1" u="none" strike="noStrike" kern="0" cap="none" spc="0" normalizeH="0" baseline="0">
                      <a:ln>
                        <a:noFill/>
                      </a:ln>
                      <a:solidFill>
                        <a:schemeClr val="accent4">
                          <a:lumMod val="20000"/>
                          <a:lumOff val="80000"/>
                        </a:schemeClr>
                      </a:solidFill>
                      <a:effectLst/>
                      <a:uLnTx/>
                      <a:uFillTx/>
                      <a:latin typeface="Cambria Math" panose="02040503050406030204" pitchFamily="18" charset="0"/>
                      <a:ea typeface="+mn-ea"/>
                      <a:cs typeface="+mn-cs"/>
                    </a:rPr>
                    <m:t>  </m:t>
                  </m:r>
                  <m:sSub>
                    <m:sSubPr>
                      <m:ctrlPr>
                        <a:rPr kumimoji="0" lang="es-ES" sz="1600" b="0" i="1" u="none" strike="noStrike" kern="0" cap="none" spc="0" normalizeH="0" baseline="0">
                          <a:ln>
                            <a:noFill/>
                          </a:ln>
                          <a:solidFill>
                            <a:schemeClr val="accent4">
                              <a:lumMod val="20000"/>
                              <a:lumOff val="80000"/>
                            </a:schemeClr>
                          </a:solidFill>
                          <a:effectLst/>
                          <a:uLnTx/>
                          <a:uFillTx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</m:ctrlPr>
                    </m:sSubPr>
                    <m:e>
                      <m:r>
                        <a:rPr kumimoji="0" lang="es-ES" sz="1600" b="0" i="1" u="none" strike="noStrike" kern="0" cap="none" spc="0" normalizeH="0" baseline="0">
                          <a:ln>
                            <a:noFill/>
                          </a:ln>
                          <a:solidFill>
                            <a:schemeClr val="accent4">
                              <a:lumMod val="20000"/>
                              <a:lumOff val="80000"/>
                            </a:schemeClr>
                          </a:solidFill>
                          <a:effectLst/>
                          <a:uLnTx/>
                          <a:uFillTx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𝑞</m:t>
                      </m:r>
                    </m:e>
                    <m:sub>
                      <m:r>
                        <a:rPr kumimoji="0" lang="es-ES" sz="1600" b="0" i="1" u="none" strike="noStrike" kern="0" cap="none" spc="0" normalizeH="0" baseline="0">
                          <a:ln>
                            <a:noFill/>
                          </a:ln>
                          <a:solidFill>
                            <a:schemeClr val="accent4">
                              <a:lumMod val="20000"/>
                              <a:lumOff val="80000"/>
                            </a:schemeClr>
                          </a:solidFill>
                          <a:effectLst/>
                          <a:uLnTx/>
                          <a:uFillTx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1−2−3−3</m:t>
                      </m:r>
                    </m:sub>
                  </m:sSub>
                  <m:r>
                    <a:rPr kumimoji="0" lang="es-ES" sz="1600" b="0" i="1" u="none" strike="noStrike" kern="0" cap="none" spc="0" normalizeH="0" baseline="0">
                      <a:ln>
                        <a:noFill/>
                      </a:ln>
                      <a:solidFill>
                        <a:schemeClr val="accent4">
                          <a:lumMod val="20000"/>
                          <a:lumOff val="80000"/>
                        </a:schemeClr>
                      </a:solidFill>
                      <a:effectLst/>
                      <a:uLnTx/>
                      <a:uFillTx/>
                      <a:latin typeface="Cambria Math" panose="02040503050406030204" pitchFamily="18" charset="0"/>
                      <a:ea typeface="+mn-ea"/>
                      <a:cs typeface="+mn-cs"/>
                    </a:rPr>
                    <m:t>= </m:t>
                  </m:r>
                  <m:f>
                    <m:fPr>
                      <m:ctrlPr>
                        <a:rPr kumimoji="0" lang="es-ES" sz="1600" b="0" i="1" u="none" strike="noStrike" kern="0" cap="none" spc="0" normalizeH="0" baseline="0">
                          <a:ln>
                            <a:noFill/>
                          </a:ln>
                          <a:solidFill>
                            <a:schemeClr val="accent4">
                              <a:lumMod val="20000"/>
                              <a:lumOff val="80000"/>
                            </a:schemeClr>
                          </a:solidFill>
                          <a:effectLst/>
                          <a:uLnTx/>
                          <a:uFillTx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</m:ctrlPr>
                    </m:fPr>
                    <m:num>
                      <m:r>
                        <a:rPr kumimoji="0" lang="es-ES" sz="1600" b="0" i="1" u="none" strike="noStrike" kern="0" cap="none" spc="0" normalizeH="0" baseline="0">
                          <a:ln>
                            <a:noFill/>
                          </a:ln>
                          <a:solidFill>
                            <a:schemeClr val="accent4">
                              <a:lumMod val="20000"/>
                              <a:lumOff val="80000"/>
                            </a:schemeClr>
                          </a:solidFill>
                          <a:effectLst/>
                          <a:uLnTx/>
                          <a:uFillTx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𝑃</m:t>
                      </m:r>
                      <m:r>
                        <a:rPr kumimoji="0" lang="es-PE" sz="1600" b="0" i="1" u="none" strike="noStrike" kern="0" cap="none" spc="0" normalizeH="0" baseline="0">
                          <a:ln>
                            <a:noFill/>
                          </a:ln>
                          <a:solidFill>
                            <a:schemeClr val="accent4">
                              <a:lumMod val="20000"/>
                              <a:lumOff val="80000"/>
                            </a:schemeClr>
                          </a:solidFill>
                          <a:effectLst/>
                          <a:uLnTx/>
                          <a:uFillTx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𝑆</m:t>
                      </m:r>
                    </m:num>
                    <m:den>
                      <m:r>
                        <a:rPr kumimoji="0" lang="es-PE" sz="1600" b="0" i="1" u="none" strike="noStrike" kern="0" cap="none" spc="0" normalizeH="0" baseline="0">
                          <a:ln>
                            <a:noFill/>
                          </a:ln>
                          <a:solidFill>
                            <a:schemeClr val="accent4">
                              <a:lumMod val="20000"/>
                              <a:lumOff val="80000"/>
                            </a:schemeClr>
                          </a:solidFill>
                          <a:effectLst/>
                          <a:uLnTx/>
                          <a:uFillTx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𝐴𝑍</m:t>
                      </m:r>
                    </m:den>
                  </m:f>
                  <m:r>
                    <a:rPr kumimoji="0" lang="es-PE" sz="1600" b="0" i="1" u="none" strike="noStrike" kern="0" cap="none" spc="0" normalizeH="0" baseline="0">
                      <a:ln>
                        <a:noFill/>
                      </a:ln>
                      <a:solidFill>
                        <a:schemeClr val="accent4">
                          <a:lumMod val="20000"/>
                          <a:lumOff val="80000"/>
                        </a:schemeClr>
                      </a:solidFill>
                      <a:effectLst/>
                      <a:uLnTx/>
                      <a:uFillTx/>
                      <a:latin typeface="Cambria Math" panose="02040503050406030204" pitchFamily="18" charset="0"/>
                      <a:ea typeface="+mn-ea"/>
                      <a:cs typeface="+mn-cs"/>
                    </a:rPr>
                    <m:t> (</m:t>
                  </m:r>
                </m:oMath>
              </a14:m>
              <a:r>
                <a:rPr kumimoji="0" lang="es-ES" sz="1600" b="0" i="1" u="none" strike="noStrike" kern="0" cap="none" spc="0" normalizeH="0" baseline="0">
                  <a:ln>
                    <a:noFill/>
                  </a:ln>
                  <a:solidFill>
                    <a:schemeClr val="accent4">
                      <a:lumMod val="20000"/>
                      <a:lumOff val="80000"/>
                    </a:schemeClr>
                  </a:solidFill>
                  <a:effectLst/>
                  <a:uLnTx/>
                  <a:uFillTx/>
                  <a:latin typeface="Cambria Math" panose="02040503050406030204" pitchFamily="18" charset="0"/>
                  <a:ea typeface="+mn-ea"/>
                  <a:cs typeface="+mn-cs"/>
                </a:rPr>
                <a:t>1+ </a:t>
              </a:r>
              <a14:m>
                <m:oMath xmlns:m="http://schemas.openxmlformats.org/officeDocument/2006/math">
                  <m:f>
                    <m:fPr>
                      <m:ctrlPr>
                        <a:rPr kumimoji="0" lang="es-ES" sz="1600" b="0" i="1" u="none" strike="noStrike" kern="0" cap="none" spc="0" normalizeH="0" baseline="0">
                          <a:ln>
                            <a:noFill/>
                          </a:ln>
                          <a:solidFill>
                            <a:schemeClr val="accent4">
                              <a:lumMod val="20000"/>
                              <a:lumOff val="80000"/>
                            </a:schemeClr>
                          </a:solidFill>
                          <a:effectLst/>
                          <a:uLnTx/>
                          <a:uFillTx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</m:ctrlPr>
                    </m:fPr>
                    <m:num>
                      <m:r>
                        <a:rPr kumimoji="0" lang="es-PE" sz="1600" b="0" i="1" u="none" strike="noStrike" kern="0" cap="none" spc="0" normalizeH="0" baseline="0">
                          <a:ln>
                            <a:noFill/>
                          </a:ln>
                          <a:solidFill>
                            <a:schemeClr val="accent4">
                              <a:lumMod val="20000"/>
                              <a:lumOff val="80000"/>
                            </a:schemeClr>
                          </a:solidFill>
                          <a:effectLst/>
                          <a:uLnTx/>
                          <a:uFillTx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6∗</m:t>
                      </m:r>
                      <m:r>
                        <a:rPr kumimoji="0" lang="es-PE" sz="1600" b="0" i="1" u="none" strike="noStrike" kern="0" cap="none" spc="0" normalizeH="0" baseline="0">
                          <a:ln>
                            <a:noFill/>
                          </a:ln>
                          <a:solidFill>
                            <a:schemeClr val="accent4">
                              <a:lumMod val="20000"/>
                              <a:lumOff val="80000"/>
                            </a:schemeClr>
                          </a:solidFill>
                          <a:effectLst/>
                          <a:uLnTx/>
                          <a:uFillTx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𝑒𝑥</m:t>
                      </m:r>
                    </m:num>
                    <m:den>
                      <m:r>
                        <a:rPr kumimoji="0" lang="es-PE" sz="1600" b="0" i="1" u="none" strike="noStrike" kern="0" cap="none" spc="0" normalizeH="0" baseline="0">
                          <a:ln>
                            <a:noFill/>
                          </a:ln>
                          <a:solidFill>
                            <a:schemeClr val="accent4">
                              <a:lumMod val="20000"/>
                              <a:lumOff val="80000"/>
                            </a:schemeClr>
                          </a:solidFill>
                          <a:effectLst/>
                          <a:uLnTx/>
                          <a:uFillTx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𝑆</m:t>
                      </m:r>
                    </m:den>
                  </m:f>
                </m:oMath>
              </a14:m>
              <a:r>
                <a:rPr kumimoji="0" lang="es-ES" sz="1600" b="0" i="1" u="none" strike="noStrike" kern="0" cap="none" spc="0" normalizeH="0" baseline="0">
                  <a:ln>
                    <a:noFill/>
                  </a:ln>
                  <a:solidFill>
                    <a:schemeClr val="accent4">
                      <a:lumMod val="20000"/>
                      <a:lumOff val="80000"/>
                    </a:schemeClr>
                  </a:solidFill>
                  <a:effectLst/>
                  <a:uLnTx/>
                  <a:uFillTx/>
                  <a:latin typeface="Cambria Math" panose="02040503050406030204" pitchFamily="18" charset="0"/>
                  <a:ea typeface="+mn-ea"/>
                  <a:cs typeface="+mn-cs"/>
                </a:rPr>
                <a:t> + </a:t>
              </a:r>
              <a14:m>
                <m:oMath xmlns:m="http://schemas.openxmlformats.org/officeDocument/2006/math">
                  <m:f>
                    <m:fPr>
                      <m:ctrlPr>
                        <a:rPr kumimoji="0" lang="es-ES" sz="1600" b="0" i="1" u="none" strike="noStrike" kern="0" cap="none" spc="0" normalizeH="0" baseline="0">
                          <a:ln>
                            <a:noFill/>
                          </a:ln>
                          <a:solidFill>
                            <a:schemeClr val="accent4">
                              <a:lumMod val="20000"/>
                              <a:lumOff val="80000"/>
                            </a:schemeClr>
                          </a:solidFill>
                          <a:effectLst/>
                          <a:uLnTx/>
                          <a:uFillTx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</m:ctrlPr>
                    </m:fPr>
                    <m:num>
                      <m:r>
                        <a:rPr kumimoji="0" lang="es-PE" sz="1600" b="0" i="1" u="none" strike="noStrike" kern="0" cap="none" spc="0" normalizeH="0" baseline="0">
                          <a:ln>
                            <a:noFill/>
                          </a:ln>
                          <a:solidFill>
                            <a:schemeClr val="accent4">
                              <a:lumMod val="20000"/>
                              <a:lumOff val="80000"/>
                            </a:schemeClr>
                          </a:solidFill>
                          <a:effectLst/>
                          <a:uLnTx/>
                          <a:uFillTx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6∗</m:t>
                      </m:r>
                      <m:r>
                        <a:rPr kumimoji="0" lang="es-PE" sz="1600" b="0" i="1" u="none" strike="noStrike" kern="0" cap="none" spc="0" normalizeH="0" baseline="0">
                          <a:ln>
                            <a:noFill/>
                          </a:ln>
                          <a:solidFill>
                            <a:schemeClr val="accent4">
                              <a:lumMod val="20000"/>
                              <a:lumOff val="80000"/>
                            </a:schemeClr>
                          </a:solidFill>
                          <a:effectLst/>
                          <a:uLnTx/>
                          <a:uFillTx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𝑒𝑦</m:t>
                      </m:r>
                    </m:num>
                    <m:den>
                      <m:r>
                        <a:rPr kumimoji="0" lang="es-PE" sz="1600" b="0" i="1" u="none" strike="noStrike" kern="0" cap="none" spc="0" normalizeH="0" baseline="0">
                          <a:ln>
                            <a:noFill/>
                          </a:ln>
                          <a:solidFill>
                            <a:schemeClr val="accent4">
                              <a:lumMod val="20000"/>
                              <a:lumOff val="80000"/>
                            </a:schemeClr>
                          </a:solidFill>
                          <a:effectLst/>
                          <a:uLnTx/>
                          <a:uFillTx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𝑇</m:t>
                      </m:r>
                    </m:den>
                  </m:f>
                  <m:r>
                    <a:rPr kumimoji="0" lang="es-PE" sz="1600" b="0" i="1" u="none" strike="noStrike" kern="0" cap="none" spc="0" normalizeH="0" baseline="0">
                      <a:ln>
                        <a:noFill/>
                      </a:ln>
                      <a:solidFill>
                        <a:schemeClr val="accent4">
                          <a:lumMod val="20000"/>
                          <a:lumOff val="80000"/>
                        </a:schemeClr>
                      </a:solidFill>
                      <a:effectLst/>
                      <a:uLnTx/>
                      <a:uFillTx/>
                      <a:latin typeface="Cambria Math" panose="02040503050406030204" pitchFamily="18" charset="0"/>
                      <a:ea typeface="+mn-ea"/>
                      <a:cs typeface="+mn-cs"/>
                    </a:rPr>
                    <m:t> )</m:t>
                  </m:r>
                </m:oMath>
              </a14:m>
              <a:endParaRPr kumimoji="0" lang="es-ES" sz="1600" b="0" i="1" u="none" strike="noStrike" kern="0" cap="none" spc="0" normalizeH="0" baseline="0">
                <a:ln>
                  <a:noFill/>
                </a:ln>
                <a:solidFill>
                  <a:schemeClr val="accent4">
                    <a:lumMod val="20000"/>
                    <a:lumOff val="80000"/>
                  </a:schemeClr>
                </a:solidFill>
                <a:effectLst/>
                <a:uLnTx/>
                <a:uFillTx/>
                <a:latin typeface="Cambria Math" panose="02040503050406030204" pitchFamily="18" charset="0"/>
                <a:ea typeface="+mn-ea"/>
                <a:cs typeface="+mn-cs"/>
              </a:endParaRPr>
            </a:p>
          </xdr:txBody>
        </xdr:sp>
      </mc:Choice>
      <mc:Fallback xmlns="">
        <xdr:sp macro="" textlink="">
          <xdr:nvSpPr>
            <xdr:cNvPr id="87" name="CuadroTexto 86">
              <a:extLst>
                <a:ext uri="{FF2B5EF4-FFF2-40B4-BE49-F238E27FC236}">
                  <a16:creationId xmlns:a16="http://schemas.microsoft.com/office/drawing/2014/main" id="{72FC676F-85BD-41BD-BAB7-FB8DC944A8EE}"/>
                </a:ext>
              </a:extLst>
            </xdr:cNvPr>
            <xdr:cNvSpPr txBox="1"/>
          </xdr:nvSpPr>
          <xdr:spPr>
            <a:xfrm>
              <a:off x="657224" y="43014899"/>
              <a:ext cx="2981326" cy="390525"/>
            </a:xfrm>
            <a:prstGeom prst="rect">
              <a:avLst/>
            </a:prstGeom>
            <a:solidFill>
              <a:srgbClr val="70AD47">
                <a:lumMod val="75000"/>
              </a:srgbClr>
            </a:solidFill>
            <a:ln w="19050" cmpd="dbl">
              <a:solidFill>
                <a:srgbClr val="002060"/>
              </a:solidFill>
            </a:ln>
            <a:effectLst/>
          </xdr:spPr>
          <xdr:txBody>
            <a:bodyPr vertOverflow="clip" horzOverflow="clip" wrap="square" lIns="0" tIns="0" rIns="0" bIns="0" rtlCol="0" anchor="t">
              <a:noAutofit/>
            </a:bodyPr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s-ES" sz="1600" b="0" i="0" u="none" strike="noStrike" kern="0" cap="none" spc="0" normalizeH="0" baseline="0">
                  <a:ln>
                    <a:noFill/>
                  </a:ln>
                  <a:solidFill>
                    <a:schemeClr val="accent4">
                      <a:lumMod val="20000"/>
                      <a:lumOff val="80000"/>
                    </a:schemeClr>
                  </a:solidFill>
                  <a:effectLst/>
                  <a:uLnTx/>
                  <a:uFillTx/>
                  <a:latin typeface="Cambria Math" panose="02040503050406030204" pitchFamily="18" charset="0"/>
                  <a:ea typeface="+mn-ea"/>
                  <a:cs typeface="+mn-cs"/>
                </a:rPr>
                <a:t>  𝑞_(1−2−3−3)=  𝑃</a:t>
              </a:r>
              <a:r>
                <a:rPr kumimoji="0" lang="es-PE" sz="1600" b="0" i="0" u="none" strike="noStrike" kern="0" cap="none" spc="0" normalizeH="0" baseline="0">
                  <a:ln>
                    <a:noFill/>
                  </a:ln>
                  <a:solidFill>
                    <a:schemeClr val="accent4">
                      <a:lumMod val="20000"/>
                      <a:lumOff val="80000"/>
                    </a:schemeClr>
                  </a:solidFill>
                  <a:effectLst/>
                  <a:uLnTx/>
                  <a:uFillTx/>
                  <a:latin typeface="Cambria Math" panose="02040503050406030204" pitchFamily="18" charset="0"/>
                  <a:ea typeface="+mn-ea"/>
                  <a:cs typeface="+mn-cs"/>
                </a:rPr>
                <a:t>𝑆</a:t>
              </a:r>
              <a:r>
                <a:rPr kumimoji="0" lang="es-ES" sz="1600" b="0" i="0" u="none" strike="noStrike" kern="0" cap="none" spc="0" normalizeH="0" baseline="0">
                  <a:ln>
                    <a:noFill/>
                  </a:ln>
                  <a:solidFill>
                    <a:schemeClr val="accent4">
                      <a:lumMod val="20000"/>
                      <a:lumOff val="80000"/>
                    </a:schemeClr>
                  </a:solidFill>
                  <a:effectLst/>
                  <a:uLnTx/>
                  <a:uFillTx/>
                  <a:latin typeface="Cambria Math" panose="02040503050406030204" pitchFamily="18" charset="0"/>
                  <a:ea typeface="+mn-ea"/>
                  <a:cs typeface="+mn-cs"/>
                </a:rPr>
                <a:t>/</a:t>
              </a:r>
              <a:r>
                <a:rPr kumimoji="0" lang="es-PE" sz="1600" b="0" i="0" u="none" strike="noStrike" kern="0" cap="none" spc="0" normalizeH="0" baseline="0">
                  <a:ln>
                    <a:noFill/>
                  </a:ln>
                  <a:solidFill>
                    <a:schemeClr val="accent4">
                      <a:lumMod val="20000"/>
                      <a:lumOff val="80000"/>
                    </a:schemeClr>
                  </a:solidFill>
                  <a:effectLst/>
                  <a:uLnTx/>
                  <a:uFillTx/>
                  <a:latin typeface="Cambria Math" panose="02040503050406030204" pitchFamily="18" charset="0"/>
                  <a:ea typeface="+mn-ea"/>
                  <a:cs typeface="+mn-cs"/>
                </a:rPr>
                <a:t>𝐴𝑍  (</a:t>
              </a:r>
              <a:r>
                <a:rPr kumimoji="0" lang="es-ES" sz="1600" b="0" i="1" u="none" strike="noStrike" kern="0" cap="none" spc="0" normalizeH="0" baseline="0">
                  <a:ln>
                    <a:noFill/>
                  </a:ln>
                  <a:solidFill>
                    <a:schemeClr val="accent4">
                      <a:lumMod val="20000"/>
                      <a:lumOff val="80000"/>
                    </a:schemeClr>
                  </a:solidFill>
                  <a:effectLst/>
                  <a:uLnTx/>
                  <a:uFillTx/>
                  <a:latin typeface="Cambria Math" panose="02040503050406030204" pitchFamily="18" charset="0"/>
                  <a:ea typeface="+mn-ea"/>
                  <a:cs typeface="+mn-cs"/>
                </a:rPr>
                <a:t>1+ </a:t>
              </a:r>
              <a:r>
                <a:rPr kumimoji="0" lang="es-ES" sz="1600" b="0" i="0" u="none" strike="noStrike" kern="0" cap="none" spc="0" normalizeH="0" baseline="0">
                  <a:ln>
                    <a:noFill/>
                  </a:ln>
                  <a:solidFill>
                    <a:schemeClr val="accent4">
                      <a:lumMod val="20000"/>
                      <a:lumOff val="80000"/>
                    </a:schemeClr>
                  </a:solidFill>
                  <a:effectLst/>
                  <a:uLnTx/>
                  <a:uFillTx/>
                  <a:latin typeface="Cambria Math" panose="02040503050406030204" pitchFamily="18" charset="0"/>
                  <a:ea typeface="+mn-ea"/>
                  <a:cs typeface="+mn-cs"/>
                </a:rPr>
                <a:t>(</a:t>
              </a:r>
              <a:r>
                <a:rPr kumimoji="0" lang="es-PE" sz="1600" b="0" i="0" u="none" strike="noStrike" kern="0" cap="none" spc="0" normalizeH="0" baseline="0">
                  <a:ln>
                    <a:noFill/>
                  </a:ln>
                  <a:solidFill>
                    <a:schemeClr val="accent4">
                      <a:lumMod val="20000"/>
                      <a:lumOff val="80000"/>
                    </a:schemeClr>
                  </a:solidFill>
                  <a:effectLst/>
                  <a:uLnTx/>
                  <a:uFillTx/>
                  <a:latin typeface="Cambria Math" panose="02040503050406030204" pitchFamily="18" charset="0"/>
                  <a:ea typeface="+mn-ea"/>
                  <a:cs typeface="+mn-cs"/>
                </a:rPr>
                <a:t>6∗𝑒𝑥</a:t>
              </a:r>
              <a:r>
                <a:rPr kumimoji="0" lang="es-ES" sz="1600" b="0" i="0" u="none" strike="noStrike" kern="0" cap="none" spc="0" normalizeH="0" baseline="0">
                  <a:ln>
                    <a:noFill/>
                  </a:ln>
                  <a:solidFill>
                    <a:schemeClr val="accent4">
                      <a:lumMod val="20000"/>
                      <a:lumOff val="80000"/>
                    </a:schemeClr>
                  </a:solidFill>
                  <a:effectLst/>
                  <a:uLnTx/>
                  <a:uFillTx/>
                  <a:latin typeface="Cambria Math" panose="02040503050406030204" pitchFamily="18" charset="0"/>
                  <a:ea typeface="+mn-ea"/>
                  <a:cs typeface="+mn-cs"/>
                </a:rPr>
                <a:t>)/</a:t>
              </a:r>
              <a:r>
                <a:rPr kumimoji="0" lang="es-PE" sz="1600" b="0" i="0" u="none" strike="noStrike" kern="0" cap="none" spc="0" normalizeH="0" baseline="0">
                  <a:ln>
                    <a:noFill/>
                  </a:ln>
                  <a:solidFill>
                    <a:schemeClr val="accent4">
                      <a:lumMod val="20000"/>
                      <a:lumOff val="80000"/>
                    </a:schemeClr>
                  </a:solidFill>
                  <a:effectLst/>
                  <a:uLnTx/>
                  <a:uFillTx/>
                  <a:latin typeface="Cambria Math" panose="02040503050406030204" pitchFamily="18" charset="0"/>
                  <a:ea typeface="+mn-ea"/>
                  <a:cs typeface="+mn-cs"/>
                </a:rPr>
                <a:t>𝑆</a:t>
              </a:r>
              <a:r>
                <a:rPr kumimoji="0" lang="es-ES" sz="1600" b="0" i="1" u="none" strike="noStrike" kern="0" cap="none" spc="0" normalizeH="0" baseline="0">
                  <a:ln>
                    <a:noFill/>
                  </a:ln>
                  <a:solidFill>
                    <a:schemeClr val="accent4">
                      <a:lumMod val="20000"/>
                      <a:lumOff val="80000"/>
                    </a:schemeClr>
                  </a:solidFill>
                  <a:effectLst/>
                  <a:uLnTx/>
                  <a:uFillTx/>
                  <a:latin typeface="Cambria Math" panose="02040503050406030204" pitchFamily="18" charset="0"/>
                  <a:ea typeface="+mn-ea"/>
                  <a:cs typeface="+mn-cs"/>
                </a:rPr>
                <a:t> + </a:t>
              </a:r>
              <a:r>
                <a:rPr kumimoji="0" lang="es-ES" sz="1600" b="0" i="0" u="none" strike="noStrike" kern="0" cap="none" spc="0" normalizeH="0" baseline="0">
                  <a:ln>
                    <a:noFill/>
                  </a:ln>
                  <a:solidFill>
                    <a:schemeClr val="accent4">
                      <a:lumMod val="20000"/>
                      <a:lumOff val="80000"/>
                    </a:schemeClr>
                  </a:solidFill>
                  <a:effectLst/>
                  <a:uLnTx/>
                  <a:uFillTx/>
                  <a:latin typeface="Cambria Math" panose="02040503050406030204" pitchFamily="18" charset="0"/>
                  <a:ea typeface="+mn-ea"/>
                  <a:cs typeface="+mn-cs"/>
                </a:rPr>
                <a:t>(</a:t>
              </a:r>
              <a:r>
                <a:rPr kumimoji="0" lang="es-PE" sz="1600" b="0" i="0" u="none" strike="noStrike" kern="0" cap="none" spc="0" normalizeH="0" baseline="0">
                  <a:ln>
                    <a:noFill/>
                  </a:ln>
                  <a:solidFill>
                    <a:schemeClr val="accent4">
                      <a:lumMod val="20000"/>
                      <a:lumOff val="80000"/>
                    </a:schemeClr>
                  </a:solidFill>
                  <a:effectLst/>
                  <a:uLnTx/>
                  <a:uFillTx/>
                  <a:latin typeface="Cambria Math" panose="02040503050406030204" pitchFamily="18" charset="0"/>
                  <a:ea typeface="+mn-ea"/>
                  <a:cs typeface="+mn-cs"/>
                </a:rPr>
                <a:t>6∗𝑒𝑦</a:t>
              </a:r>
              <a:r>
                <a:rPr kumimoji="0" lang="es-ES" sz="1600" b="0" i="0" u="none" strike="noStrike" kern="0" cap="none" spc="0" normalizeH="0" baseline="0">
                  <a:ln>
                    <a:noFill/>
                  </a:ln>
                  <a:solidFill>
                    <a:schemeClr val="accent4">
                      <a:lumMod val="20000"/>
                      <a:lumOff val="80000"/>
                    </a:schemeClr>
                  </a:solidFill>
                  <a:effectLst/>
                  <a:uLnTx/>
                  <a:uFillTx/>
                  <a:latin typeface="Cambria Math" panose="02040503050406030204" pitchFamily="18" charset="0"/>
                  <a:ea typeface="+mn-ea"/>
                  <a:cs typeface="+mn-cs"/>
                </a:rPr>
                <a:t>)/</a:t>
              </a:r>
              <a:r>
                <a:rPr kumimoji="0" lang="es-PE" sz="1600" b="0" i="0" u="none" strike="noStrike" kern="0" cap="none" spc="0" normalizeH="0" baseline="0">
                  <a:ln>
                    <a:noFill/>
                  </a:ln>
                  <a:solidFill>
                    <a:schemeClr val="accent4">
                      <a:lumMod val="20000"/>
                      <a:lumOff val="80000"/>
                    </a:schemeClr>
                  </a:solidFill>
                  <a:effectLst/>
                  <a:uLnTx/>
                  <a:uFillTx/>
                  <a:latin typeface="Cambria Math" panose="02040503050406030204" pitchFamily="18" charset="0"/>
                  <a:ea typeface="+mn-ea"/>
                  <a:cs typeface="+mn-cs"/>
                </a:rPr>
                <a:t>𝑇  )</a:t>
              </a:r>
              <a:endParaRPr kumimoji="0" lang="es-ES" sz="1600" b="0" i="1" u="none" strike="noStrike" kern="0" cap="none" spc="0" normalizeH="0" baseline="0">
                <a:ln>
                  <a:noFill/>
                </a:ln>
                <a:solidFill>
                  <a:schemeClr val="accent4">
                    <a:lumMod val="20000"/>
                    <a:lumOff val="80000"/>
                  </a:schemeClr>
                </a:solidFill>
                <a:effectLst/>
                <a:uLnTx/>
                <a:uFillTx/>
                <a:latin typeface="Cambria Math" panose="02040503050406030204" pitchFamily="18" charset="0"/>
                <a:ea typeface="+mn-ea"/>
                <a:cs typeface="+mn-cs"/>
              </a:endParaRPr>
            </a:p>
          </xdr:txBody>
        </xdr:sp>
      </mc:Fallback>
    </mc:AlternateContent>
    <xdr:clientData/>
  </xdr:oneCellAnchor>
  <xdr:twoCellAnchor>
    <xdr:from>
      <xdr:col>9</xdr:col>
      <xdr:colOff>57150</xdr:colOff>
      <xdr:row>198</xdr:row>
      <xdr:rowOff>57149</xdr:rowOff>
    </xdr:from>
    <xdr:to>
      <xdr:col>22</xdr:col>
      <xdr:colOff>47625</xdr:colOff>
      <xdr:row>199</xdr:row>
      <xdr:rowOff>219074</xdr:rowOff>
    </xdr:to>
    <xdr:sp macro="" textlink="">
      <xdr:nvSpPr>
        <xdr:cNvPr id="88" name="Corchetes 87">
          <a:extLst>
            <a:ext uri="{FF2B5EF4-FFF2-40B4-BE49-F238E27FC236}">
              <a16:creationId xmlns:a16="http://schemas.microsoft.com/office/drawing/2014/main" id="{FA4BD929-03B4-4556-8000-F19DABC5466F}"/>
            </a:ext>
          </a:extLst>
        </xdr:cNvPr>
        <xdr:cNvSpPr/>
      </xdr:nvSpPr>
      <xdr:spPr>
        <a:xfrm>
          <a:off x="2333625" y="45672374"/>
          <a:ext cx="3390900" cy="409575"/>
        </a:xfrm>
        <a:prstGeom prst="bracketPair">
          <a:avLst/>
        </a:prstGeom>
        <a:ln w="19050">
          <a:solidFill>
            <a:srgbClr val="FF0066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9</xdr:col>
      <xdr:colOff>28575</xdr:colOff>
      <xdr:row>195</xdr:row>
      <xdr:rowOff>57150</xdr:rowOff>
    </xdr:from>
    <xdr:to>
      <xdr:col>22</xdr:col>
      <xdr:colOff>104775</xdr:colOff>
      <xdr:row>197</xdr:row>
      <xdr:rowOff>19050</xdr:rowOff>
    </xdr:to>
    <xdr:sp macro="" textlink="">
      <xdr:nvSpPr>
        <xdr:cNvPr id="89" name="Corchetes 88">
          <a:extLst>
            <a:ext uri="{FF2B5EF4-FFF2-40B4-BE49-F238E27FC236}">
              <a16:creationId xmlns:a16="http://schemas.microsoft.com/office/drawing/2014/main" id="{A84532A4-89BF-4B54-ADA2-6BE2B482F2D6}"/>
            </a:ext>
          </a:extLst>
        </xdr:cNvPr>
        <xdr:cNvSpPr/>
      </xdr:nvSpPr>
      <xdr:spPr>
        <a:xfrm>
          <a:off x="2305050" y="44967525"/>
          <a:ext cx="3476625" cy="438150"/>
        </a:xfrm>
        <a:prstGeom prst="bracketPair">
          <a:avLst/>
        </a:prstGeom>
        <a:ln w="19050">
          <a:solidFill>
            <a:srgbClr val="FF0066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8</xdr:col>
      <xdr:colOff>238124</xdr:colOff>
      <xdr:row>189</xdr:row>
      <xdr:rowOff>47624</xdr:rowOff>
    </xdr:from>
    <xdr:to>
      <xdr:col>22</xdr:col>
      <xdr:colOff>95249</xdr:colOff>
      <xdr:row>190</xdr:row>
      <xdr:rowOff>219075</xdr:rowOff>
    </xdr:to>
    <xdr:sp macro="" textlink="">
      <xdr:nvSpPr>
        <xdr:cNvPr id="90" name="Corchetes 89">
          <a:extLst>
            <a:ext uri="{FF2B5EF4-FFF2-40B4-BE49-F238E27FC236}">
              <a16:creationId xmlns:a16="http://schemas.microsoft.com/office/drawing/2014/main" id="{D210C04F-EAE3-47C8-8831-6F24439D2FE1}"/>
            </a:ext>
          </a:extLst>
        </xdr:cNvPr>
        <xdr:cNvSpPr/>
      </xdr:nvSpPr>
      <xdr:spPr>
        <a:xfrm>
          <a:off x="2266949" y="43624499"/>
          <a:ext cx="3505200" cy="419101"/>
        </a:xfrm>
        <a:prstGeom prst="bracketPair">
          <a:avLst/>
        </a:prstGeom>
        <a:ln w="19050">
          <a:solidFill>
            <a:srgbClr val="FF0066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9</xdr:col>
      <xdr:colOff>47625</xdr:colOff>
      <xdr:row>192</xdr:row>
      <xdr:rowOff>38098</xdr:rowOff>
    </xdr:from>
    <xdr:to>
      <xdr:col>22</xdr:col>
      <xdr:colOff>47625</xdr:colOff>
      <xdr:row>193</xdr:row>
      <xdr:rowOff>219075</xdr:rowOff>
    </xdr:to>
    <xdr:sp macro="" textlink="">
      <xdr:nvSpPr>
        <xdr:cNvPr id="91" name="Corchetes 90">
          <a:extLst>
            <a:ext uri="{FF2B5EF4-FFF2-40B4-BE49-F238E27FC236}">
              <a16:creationId xmlns:a16="http://schemas.microsoft.com/office/drawing/2014/main" id="{0F1431E1-A6E3-4DC9-8C9D-78044F7AA106}"/>
            </a:ext>
          </a:extLst>
        </xdr:cNvPr>
        <xdr:cNvSpPr/>
      </xdr:nvSpPr>
      <xdr:spPr>
        <a:xfrm>
          <a:off x="2324100" y="44243623"/>
          <a:ext cx="3400425" cy="428627"/>
        </a:xfrm>
        <a:prstGeom prst="bracketPair">
          <a:avLst/>
        </a:prstGeom>
        <a:ln w="19050">
          <a:solidFill>
            <a:srgbClr val="FF0066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oneCellAnchor>
    <xdr:from>
      <xdr:col>18</xdr:col>
      <xdr:colOff>238125</xdr:colOff>
      <xdr:row>205</xdr:row>
      <xdr:rowOff>200026</xdr:rowOff>
    </xdr:from>
    <xdr:ext cx="752476" cy="438150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92" name="CuadroTexto 91">
              <a:extLst>
                <a:ext uri="{FF2B5EF4-FFF2-40B4-BE49-F238E27FC236}">
                  <a16:creationId xmlns:a16="http://schemas.microsoft.com/office/drawing/2014/main" id="{43AE07CB-78E5-4D6F-82AE-09A7D85CEF5E}"/>
                </a:ext>
              </a:extLst>
            </xdr:cNvPr>
            <xdr:cNvSpPr txBox="1"/>
          </xdr:nvSpPr>
          <xdr:spPr>
            <a:xfrm>
              <a:off x="4876800" y="47529751"/>
              <a:ext cx="752476" cy="438150"/>
            </a:xfrm>
            <a:prstGeom prst="rect">
              <a:avLst/>
            </a:prstGeom>
            <a:solidFill>
              <a:srgbClr val="70AD47">
                <a:lumMod val="75000"/>
              </a:srgbClr>
            </a:solidFill>
            <a:ln w="19050" cmpd="dbl">
              <a:solidFill>
                <a:srgbClr val="002060"/>
              </a:solidFill>
            </a:ln>
            <a:effectLst/>
          </xdr:spPr>
          <xdr:txBody>
            <a:bodyPr vertOverflow="clip" horzOverflow="clip" wrap="square" lIns="0" tIns="0" rIns="0" bIns="0" rtlCol="0" anchor="t">
              <a:noAutofit/>
            </a:bodyPr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f>
                      <m:fPr>
                        <m:ctrlPr>
                          <a:rPr kumimoji="0" lang="es-PE" sz="1400" b="0" i="1" u="none" strike="noStrike" kern="0" cap="none" spc="0" normalizeH="0" baseline="0">
                            <a:ln>
                              <a:noFill/>
                            </a:ln>
                            <a:solidFill>
                              <a:schemeClr val="accent4">
                                <a:lumMod val="20000"/>
                                <a:lumOff val="80000"/>
                              </a:schemeClr>
                            </a:solidFill>
                            <a:effectLst/>
                            <a:uLnTx/>
                            <a:uFillTx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fPr>
                      <m:num>
                        <m:sSub>
                          <m:sSubPr>
                            <m:ctrlPr>
                              <a:rPr kumimoji="0" lang="es-PE" sz="1400" b="0" i="1" u="none" strike="noStrike" kern="0" cap="none" spc="0" normalizeH="0" baseline="0">
                                <a:ln>
                                  <a:noFill/>
                                </a:ln>
                                <a:solidFill>
                                  <a:schemeClr val="accent4">
                                    <a:lumMod val="20000"/>
                                    <a:lumOff val="80000"/>
                                  </a:schemeClr>
                                </a:solidFill>
                                <a:effectLst/>
                                <a:uLnTx/>
                                <a:uFillTx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sSubPr>
                          <m:e>
                            <m:r>
                              <a:rPr kumimoji="0" lang="es-ES" sz="1400" b="0" i="1" u="none" strike="noStrike" kern="0" cap="none" spc="0" normalizeH="0" baseline="0">
                                <a:ln>
                                  <a:noFill/>
                                </a:ln>
                                <a:solidFill>
                                  <a:schemeClr val="accent4">
                                    <a:lumMod val="20000"/>
                                    <a:lumOff val="80000"/>
                                  </a:schemeClr>
                                </a:solidFill>
                                <a:effectLst/>
                                <a:uLnTx/>
                                <a:uFillTx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𝑉</m:t>
                            </m:r>
                          </m:e>
                          <m:sub>
                            <m:r>
                              <a:rPr kumimoji="0" lang="es-ES" sz="1400" b="0" i="1" u="none" strike="noStrike" kern="0" cap="none" spc="0" normalizeH="0" baseline="0">
                                <a:ln>
                                  <a:noFill/>
                                </a:ln>
                                <a:solidFill>
                                  <a:schemeClr val="accent4">
                                    <a:lumMod val="20000"/>
                                    <a:lumOff val="80000"/>
                                  </a:schemeClr>
                                </a:solidFill>
                                <a:effectLst/>
                                <a:uLnTx/>
                                <a:uFillTx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𝑈</m:t>
                            </m:r>
                          </m:sub>
                        </m:sSub>
                      </m:num>
                      <m:den>
                        <m:r>
                          <a:rPr kumimoji="0" lang="es-PE" sz="1400" b="0" i="1" u="none" strike="noStrike" kern="0" cap="none" spc="0" normalizeH="0" baseline="0">
                            <a:ln>
                              <a:noFill/>
                            </a:ln>
                            <a:solidFill>
                              <a:schemeClr val="accent4">
                                <a:lumMod val="20000"/>
                                <a:lumOff val="80000"/>
                              </a:schemeClr>
                            </a:solidFill>
                            <a:effectLst/>
                            <a:uLnTx/>
                            <a:uFillTx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∅</m:t>
                        </m:r>
                      </m:den>
                    </m:f>
                    <m:r>
                      <a:rPr kumimoji="0" lang="es-PE" sz="1400" b="0" i="1" u="none" strike="noStrike" kern="0" cap="none" spc="0" normalizeH="0" baseline="0">
                        <a:ln>
                          <a:noFill/>
                        </a:ln>
                        <a:solidFill>
                          <a:schemeClr val="accent4">
                            <a:lumMod val="20000"/>
                            <a:lumOff val="80000"/>
                          </a:schemeClr>
                        </a:solidFill>
                        <a:effectLst/>
                        <a:uLnTx/>
                        <a:uFillTx/>
                        <a:latin typeface="Cambria Math" panose="02040503050406030204" pitchFamily="18" charset="0"/>
                        <a:ea typeface="+mn-ea"/>
                        <a:cs typeface="+mn-cs"/>
                      </a:rPr>
                      <m:t>=</m:t>
                    </m:r>
                    <m:sSub>
                      <m:sSubPr>
                        <m:ctrlPr>
                          <a:rPr kumimoji="0" lang="es-PE" sz="1400" b="0" i="1" u="none" strike="noStrike" kern="0" cap="none" spc="0" normalizeH="0" baseline="0">
                            <a:ln>
                              <a:noFill/>
                            </a:ln>
                            <a:solidFill>
                              <a:schemeClr val="accent4">
                                <a:lumMod val="20000"/>
                                <a:lumOff val="80000"/>
                              </a:schemeClr>
                            </a:solidFill>
                            <a:effectLst/>
                            <a:uLnTx/>
                            <a:uFillTx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sSubPr>
                      <m:e>
                        <m:r>
                          <a:rPr kumimoji="0" lang="es-ES" sz="1400" b="0" i="1" u="none" strike="noStrike" kern="0" cap="none" spc="0" normalizeH="0" baseline="0">
                            <a:ln>
                              <a:noFill/>
                            </a:ln>
                            <a:solidFill>
                              <a:schemeClr val="accent4">
                                <a:lumMod val="20000"/>
                                <a:lumOff val="80000"/>
                              </a:schemeClr>
                            </a:solidFill>
                            <a:effectLst/>
                            <a:uLnTx/>
                            <a:uFillTx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𝑉</m:t>
                        </m:r>
                      </m:e>
                      <m:sub>
                        <m:r>
                          <a:rPr kumimoji="0" lang="es-ES" sz="1400" b="0" i="1" u="none" strike="noStrike" kern="0" cap="none" spc="0" normalizeH="0" baseline="0">
                            <a:ln>
                              <a:noFill/>
                            </a:ln>
                            <a:solidFill>
                              <a:schemeClr val="accent4">
                                <a:lumMod val="20000"/>
                                <a:lumOff val="80000"/>
                              </a:schemeClr>
                            </a:solidFill>
                            <a:effectLst/>
                            <a:uLnTx/>
                            <a:uFillTx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𝑛</m:t>
                        </m:r>
                      </m:sub>
                    </m:sSub>
                  </m:oMath>
                </m:oMathPara>
              </a14:m>
              <a:endParaRPr kumimoji="0" lang="es-PE" sz="1800" b="0" i="1" u="none" strike="noStrike" kern="0" cap="none" spc="0" normalizeH="0" baseline="0">
                <a:ln>
                  <a:noFill/>
                </a:ln>
                <a:solidFill>
                  <a:schemeClr val="accent4">
                    <a:lumMod val="20000"/>
                    <a:lumOff val="80000"/>
                  </a:schemeClr>
                </a:solidFill>
                <a:effectLst/>
                <a:uLnTx/>
                <a:uFillTx/>
                <a:latin typeface="Cambria Math" panose="02040503050406030204" pitchFamily="18" charset="0"/>
                <a:ea typeface="+mn-ea"/>
                <a:cs typeface="+mn-cs"/>
              </a:endParaRPr>
            </a:p>
          </xdr:txBody>
        </xdr:sp>
      </mc:Choice>
      <mc:Fallback xmlns="">
        <xdr:sp macro="" textlink="">
          <xdr:nvSpPr>
            <xdr:cNvPr id="92" name="CuadroTexto 91">
              <a:extLst>
                <a:ext uri="{FF2B5EF4-FFF2-40B4-BE49-F238E27FC236}">
                  <a16:creationId xmlns:a16="http://schemas.microsoft.com/office/drawing/2014/main" id="{43AE07CB-78E5-4D6F-82AE-09A7D85CEF5E}"/>
                </a:ext>
              </a:extLst>
            </xdr:cNvPr>
            <xdr:cNvSpPr txBox="1"/>
          </xdr:nvSpPr>
          <xdr:spPr>
            <a:xfrm>
              <a:off x="4876800" y="47529751"/>
              <a:ext cx="752476" cy="438150"/>
            </a:xfrm>
            <a:prstGeom prst="rect">
              <a:avLst/>
            </a:prstGeom>
            <a:solidFill>
              <a:srgbClr val="70AD47">
                <a:lumMod val="75000"/>
              </a:srgbClr>
            </a:solidFill>
            <a:ln w="19050" cmpd="dbl">
              <a:solidFill>
                <a:srgbClr val="002060"/>
              </a:solidFill>
            </a:ln>
            <a:effectLst/>
          </xdr:spPr>
          <xdr:txBody>
            <a:bodyPr vertOverflow="clip" horzOverflow="clip" wrap="square" lIns="0" tIns="0" rIns="0" bIns="0" rtlCol="0" anchor="t">
              <a:noAutofit/>
            </a:bodyPr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s-ES" sz="1400" b="0" i="0" u="none" strike="noStrike" kern="0" cap="none" spc="0" normalizeH="0" baseline="0">
                  <a:ln>
                    <a:noFill/>
                  </a:ln>
                  <a:solidFill>
                    <a:schemeClr val="accent4">
                      <a:lumMod val="20000"/>
                      <a:lumOff val="80000"/>
                    </a:schemeClr>
                  </a:solidFill>
                  <a:effectLst/>
                  <a:uLnTx/>
                  <a:uFillTx/>
                  <a:latin typeface="Cambria Math" panose="02040503050406030204" pitchFamily="18" charset="0"/>
                  <a:ea typeface="+mn-ea"/>
                  <a:cs typeface="+mn-cs"/>
                </a:rPr>
                <a:t>𝑉</a:t>
              </a:r>
              <a:r>
                <a:rPr kumimoji="0" lang="es-PE" sz="1400" b="0" i="0" u="none" strike="noStrike" kern="0" cap="none" spc="0" normalizeH="0" baseline="0">
                  <a:ln>
                    <a:noFill/>
                  </a:ln>
                  <a:solidFill>
                    <a:schemeClr val="accent4">
                      <a:lumMod val="20000"/>
                      <a:lumOff val="80000"/>
                    </a:schemeClr>
                  </a:solidFill>
                  <a:effectLst/>
                  <a:uLnTx/>
                  <a:uFillTx/>
                  <a:latin typeface="Cambria Math" panose="02040503050406030204" pitchFamily="18" charset="0"/>
                  <a:ea typeface="+mn-ea"/>
                  <a:cs typeface="+mn-cs"/>
                </a:rPr>
                <a:t>_</a:t>
              </a:r>
              <a:r>
                <a:rPr kumimoji="0" lang="es-ES" sz="1400" b="0" i="0" u="none" strike="noStrike" kern="0" cap="none" spc="0" normalizeH="0" baseline="0">
                  <a:ln>
                    <a:noFill/>
                  </a:ln>
                  <a:solidFill>
                    <a:schemeClr val="accent4">
                      <a:lumMod val="20000"/>
                      <a:lumOff val="80000"/>
                    </a:schemeClr>
                  </a:solidFill>
                  <a:effectLst/>
                  <a:uLnTx/>
                  <a:uFillTx/>
                  <a:latin typeface="Cambria Math" panose="02040503050406030204" pitchFamily="18" charset="0"/>
                  <a:ea typeface="+mn-ea"/>
                  <a:cs typeface="+mn-cs"/>
                </a:rPr>
                <a:t>𝑈</a:t>
              </a:r>
              <a:r>
                <a:rPr kumimoji="0" lang="es-PE" sz="1400" b="0" i="0" u="none" strike="noStrike" kern="0" cap="none" spc="0" normalizeH="0" baseline="0">
                  <a:ln>
                    <a:noFill/>
                  </a:ln>
                  <a:solidFill>
                    <a:schemeClr val="accent4">
                      <a:lumMod val="20000"/>
                      <a:lumOff val="80000"/>
                    </a:schemeClr>
                  </a:solidFill>
                  <a:effectLst/>
                  <a:uLnTx/>
                  <a:uFillTx/>
                  <a:latin typeface="Cambria Math" panose="02040503050406030204" pitchFamily="18" charset="0"/>
                  <a:ea typeface="+mn-ea"/>
                  <a:cs typeface="+mn-cs"/>
                </a:rPr>
                <a:t>/∅=</a:t>
              </a:r>
              <a:r>
                <a:rPr kumimoji="0" lang="es-ES" sz="1400" b="0" i="0" u="none" strike="noStrike" kern="0" cap="none" spc="0" normalizeH="0" baseline="0">
                  <a:ln>
                    <a:noFill/>
                  </a:ln>
                  <a:solidFill>
                    <a:schemeClr val="accent4">
                      <a:lumMod val="20000"/>
                      <a:lumOff val="80000"/>
                    </a:schemeClr>
                  </a:solidFill>
                  <a:effectLst/>
                  <a:uLnTx/>
                  <a:uFillTx/>
                  <a:latin typeface="Cambria Math" panose="02040503050406030204" pitchFamily="18" charset="0"/>
                  <a:ea typeface="+mn-ea"/>
                  <a:cs typeface="+mn-cs"/>
                </a:rPr>
                <a:t>𝑉</a:t>
              </a:r>
              <a:r>
                <a:rPr kumimoji="0" lang="es-PE" sz="1400" b="0" i="0" u="none" strike="noStrike" kern="0" cap="none" spc="0" normalizeH="0" baseline="0">
                  <a:ln>
                    <a:noFill/>
                  </a:ln>
                  <a:solidFill>
                    <a:schemeClr val="accent4">
                      <a:lumMod val="20000"/>
                      <a:lumOff val="80000"/>
                    </a:schemeClr>
                  </a:solidFill>
                  <a:effectLst/>
                  <a:uLnTx/>
                  <a:uFillTx/>
                  <a:latin typeface="Cambria Math" panose="02040503050406030204" pitchFamily="18" charset="0"/>
                  <a:ea typeface="+mn-ea"/>
                  <a:cs typeface="+mn-cs"/>
                </a:rPr>
                <a:t>_</a:t>
              </a:r>
              <a:r>
                <a:rPr kumimoji="0" lang="es-ES" sz="1400" b="0" i="0" u="none" strike="noStrike" kern="0" cap="none" spc="0" normalizeH="0" baseline="0">
                  <a:ln>
                    <a:noFill/>
                  </a:ln>
                  <a:solidFill>
                    <a:schemeClr val="accent4">
                      <a:lumMod val="20000"/>
                      <a:lumOff val="80000"/>
                    </a:schemeClr>
                  </a:solidFill>
                  <a:effectLst/>
                  <a:uLnTx/>
                  <a:uFillTx/>
                  <a:latin typeface="Cambria Math" panose="02040503050406030204" pitchFamily="18" charset="0"/>
                  <a:ea typeface="+mn-ea"/>
                  <a:cs typeface="+mn-cs"/>
                </a:rPr>
                <a:t>𝑛</a:t>
              </a:r>
              <a:endParaRPr kumimoji="0" lang="es-PE" sz="1800" b="0" i="1" u="none" strike="noStrike" kern="0" cap="none" spc="0" normalizeH="0" baseline="0">
                <a:ln>
                  <a:noFill/>
                </a:ln>
                <a:solidFill>
                  <a:schemeClr val="accent4">
                    <a:lumMod val="20000"/>
                    <a:lumOff val="80000"/>
                  </a:schemeClr>
                </a:solidFill>
                <a:effectLst/>
                <a:uLnTx/>
                <a:uFillTx/>
                <a:latin typeface="Cambria Math" panose="02040503050406030204" pitchFamily="18" charset="0"/>
                <a:ea typeface="+mn-ea"/>
                <a:cs typeface="+mn-cs"/>
              </a:endParaRPr>
            </a:p>
          </xdr:txBody>
        </xdr:sp>
      </mc:Fallback>
    </mc:AlternateContent>
    <xdr:clientData/>
  </xdr:oneCellAnchor>
  <xdr:twoCellAnchor>
    <xdr:from>
      <xdr:col>10</xdr:col>
      <xdr:colOff>219075</xdr:colOff>
      <xdr:row>218</xdr:row>
      <xdr:rowOff>161925</xdr:rowOff>
    </xdr:from>
    <xdr:to>
      <xdr:col>24</xdr:col>
      <xdr:colOff>133350</xdr:colOff>
      <xdr:row>219</xdr:row>
      <xdr:rowOff>123829</xdr:rowOff>
    </xdr:to>
    <xdr:cxnSp macro="">
      <xdr:nvCxnSpPr>
        <xdr:cNvPr id="93" name="Conector: curvado 92">
          <a:extLst>
            <a:ext uri="{FF2B5EF4-FFF2-40B4-BE49-F238E27FC236}">
              <a16:creationId xmlns:a16="http://schemas.microsoft.com/office/drawing/2014/main" id="{08C64852-7F3C-47E5-A80D-360DFA719DFA}"/>
            </a:ext>
          </a:extLst>
        </xdr:cNvPr>
        <xdr:cNvCxnSpPr/>
      </xdr:nvCxnSpPr>
      <xdr:spPr>
        <a:xfrm flipV="1">
          <a:off x="2800350" y="50511075"/>
          <a:ext cx="3705225" cy="209554"/>
        </a:xfrm>
        <a:prstGeom prst="curvedConnector3">
          <a:avLst>
            <a:gd name="adj1" fmla="val 8612"/>
          </a:avLst>
        </a:prstGeom>
        <a:ln>
          <a:solidFill>
            <a:srgbClr val="FF0066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21</xdr:col>
      <xdr:colOff>247649</xdr:colOff>
      <xdr:row>230</xdr:row>
      <xdr:rowOff>47626</xdr:rowOff>
    </xdr:from>
    <xdr:to>
      <xdr:col>25</xdr:col>
      <xdr:colOff>19050</xdr:colOff>
      <xdr:row>239</xdr:row>
      <xdr:rowOff>0</xdr:rowOff>
    </xdr:to>
    <xdr:sp macro="" textlink="">
      <xdr:nvSpPr>
        <xdr:cNvPr id="94" name="Cubo 93">
          <a:extLst>
            <a:ext uri="{FF2B5EF4-FFF2-40B4-BE49-F238E27FC236}">
              <a16:creationId xmlns:a16="http://schemas.microsoft.com/office/drawing/2014/main" id="{A04692B4-82D1-4F05-82E8-5602B3F319C9}"/>
            </a:ext>
          </a:extLst>
        </xdr:cNvPr>
        <xdr:cNvSpPr/>
      </xdr:nvSpPr>
      <xdr:spPr>
        <a:xfrm>
          <a:off x="5676899" y="53178076"/>
          <a:ext cx="762001" cy="2028824"/>
        </a:xfrm>
        <a:prstGeom prst="cube">
          <a:avLst/>
        </a:prstGeom>
        <a:noFill/>
        <a:ln w="28575"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26</xdr:col>
      <xdr:colOff>19050</xdr:colOff>
      <xdr:row>235</xdr:row>
      <xdr:rowOff>19050</xdr:rowOff>
    </xdr:from>
    <xdr:to>
      <xdr:col>31</xdr:col>
      <xdr:colOff>1</xdr:colOff>
      <xdr:row>239</xdr:row>
      <xdr:rowOff>219075</xdr:rowOff>
    </xdr:to>
    <xdr:cxnSp macro="">
      <xdr:nvCxnSpPr>
        <xdr:cNvPr id="95" name="Conector recto 94">
          <a:extLst>
            <a:ext uri="{FF2B5EF4-FFF2-40B4-BE49-F238E27FC236}">
              <a16:creationId xmlns:a16="http://schemas.microsoft.com/office/drawing/2014/main" id="{DFF68FEC-AB3A-4250-9C34-21746322911A}"/>
            </a:ext>
          </a:extLst>
        </xdr:cNvPr>
        <xdr:cNvCxnSpPr/>
      </xdr:nvCxnSpPr>
      <xdr:spPr>
        <a:xfrm flipH="1">
          <a:off x="6686550" y="54302025"/>
          <a:ext cx="1219201" cy="1123950"/>
        </a:xfrm>
        <a:prstGeom prst="line">
          <a:avLst/>
        </a:prstGeom>
        <a:ln w="190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19050</xdr:colOff>
      <xdr:row>234</xdr:row>
      <xdr:rowOff>228600</xdr:rowOff>
    </xdr:from>
    <xdr:to>
      <xdr:col>20</xdr:col>
      <xdr:colOff>38102</xdr:colOff>
      <xdr:row>240</xdr:row>
      <xdr:rowOff>0</xdr:rowOff>
    </xdr:to>
    <xdr:cxnSp macro="">
      <xdr:nvCxnSpPr>
        <xdr:cNvPr id="96" name="Conector recto 95">
          <a:extLst>
            <a:ext uri="{FF2B5EF4-FFF2-40B4-BE49-F238E27FC236}">
              <a16:creationId xmlns:a16="http://schemas.microsoft.com/office/drawing/2014/main" id="{37949F25-8FC7-417C-9A26-BCB35EBEE6C8}"/>
            </a:ext>
          </a:extLst>
        </xdr:cNvPr>
        <xdr:cNvCxnSpPr/>
      </xdr:nvCxnSpPr>
      <xdr:spPr>
        <a:xfrm flipH="1">
          <a:off x="3914775" y="54273450"/>
          <a:ext cx="1304927" cy="1162050"/>
        </a:xfrm>
        <a:prstGeom prst="line">
          <a:avLst/>
        </a:prstGeom>
        <a:ln w="190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19050</xdr:colOff>
      <xdr:row>239</xdr:row>
      <xdr:rowOff>219076</xdr:rowOff>
    </xdr:from>
    <xdr:to>
      <xdr:col>26</xdr:col>
      <xdr:colOff>28575</xdr:colOff>
      <xdr:row>240</xdr:row>
      <xdr:rowOff>0</xdr:rowOff>
    </xdr:to>
    <xdr:cxnSp macro="">
      <xdr:nvCxnSpPr>
        <xdr:cNvPr id="97" name="Conector recto 96">
          <a:extLst>
            <a:ext uri="{FF2B5EF4-FFF2-40B4-BE49-F238E27FC236}">
              <a16:creationId xmlns:a16="http://schemas.microsoft.com/office/drawing/2014/main" id="{5092BA42-BCC8-410D-8D9C-D15AF4FA6386}"/>
            </a:ext>
          </a:extLst>
        </xdr:cNvPr>
        <xdr:cNvCxnSpPr/>
      </xdr:nvCxnSpPr>
      <xdr:spPr>
        <a:xfrm flipH="1" flipV="1">
          <a:off x="3914775" y="55425976"/>
          <a:ext cx="2781300" cy="9524"/>
        </a:xfrm>
        <a:prstGeom prst="line">
          <a:avLst/>
        </a:prstGeom>
        <a:ln w="190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26</xdr:col>
      <xdr:colOff>9525</xdr:colOff>
      <xdr:row>240</xdr:row>
      <xdr:rowOff>0</xdr:rowOff>
    </xdr:from>
    <xdr:to>
      <xdr:col>26</xdr:col>
      <xdr:colOff>9525</xdr:colOff>
      <xdr:row>242</xdr:row>
      <xdr:rowOff>19050</xdr:rowOff>
    </xdr:to>
    <xdr:cxnSp macro="">
      <xdr:nvCxnSpPr>
        <xdr:cNvPr id="98" name="Conector recto 97">
          <a:extLst>
            <a:ext uri="{FF2B5EF4-FFF2-40B4-BE49-F238E27FC236}">
              <a16:creationId xmlns:a16="http://schemas.microsoft.com/office/drawing/2014/main" id="{2EAE6F08-FF22-4EB4-9013-F48E816BE263}"/>
            </a:ext>
          </a:extLst>
        </xdr:cNvPr>
        <xdr:cNvCxnSpPr/>
      </xdr:nvCxnSpPr>
      <xdr:spPr>
        <a:xfrm>
          <a:off x="6677025" y="55435500"/>
          <a:ext cx="0" cy="476250"/>
        </a:xfrm>
        <a:prstGeom prst="line">
          <a:avLst/>
        </a:prstGeom>
        <a:ln w="190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30</xdr:col>
      <xdr:colOff>238125</xdr:colOff>
      <xdr:row>235</xdr:row>
      <xdr:rowOff>19050</xdr:rowOff>
    </xdr:from>
    <xdr:to>
      <xdr:col>30</xdr:col>
      <xdr:colOff>238125</xdr:colOff>
      <xdr:row>237</xdr:row>
      <xdr:rowOff>28575</xdr:rowOff>
    </xdr:to>
    <xdr:cxnSp macro="">
      <xdr:nvCxnSpPr>
        <xdr:cNvPr id="99" name="Conector recto 98">
          <a:extLst>
            <a:ext uri="{FF2B5EF4-FFF2-40B4-BE49-F238E27FC236}">
              <a16:creationId xmlns:a16="http://schemas.microsoft.com/office/drawing/2014/main" id="{F13332AE-DC1B-4B11-9CD5-4BB6A9C754BF}"/>
            </a:ext>
          </a:extLst>
        </xdr:cNvPr>
        <xdr:cNvCxnSpPr/>
      </xdr:nvCxnSpPr>
      <xdr:spPr>
        <a:xfrm>
          <a:off x="7896225" y="54302025"/>
          <a:ext cx="0" cy="476250"/>
        </a:xfrm>
        <a:prstGeom prst="line">
          <a:avLst/>
        </a:prstGeom>
        <a:ln w="190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9525</xdr:colOff>
      <xdr:row>239</xdr:row>
      <xdr:rowOff>219075</xdr:rowOff>
    </xdr:from>
    <xdr:to>
      <xdr:col>15</xdr:col>
      <xdr:colOff>9525</xdr:colOff>
      <xdr:row>242</xdr:row>
      <xdr:rowOff>9525</xdr:rowOff>
    </xdr:to>
    <xdr:cxnSp macro="">
      <xdr:nvCxnSpPr>
        <xdr:cNvPr id="100" name="Conector recto 99">
          <a:extLst>
            <a:ext uri="{FF2B5EF4-FFF2-40B4-BE49-F238E27FC236}">
              <a16:creationId xmlns:a16="http://schemas.microsoft.com/office/drawing/2014/main" id="{9F5F500D-3D33-417B-8732-1C7A04647CA5}"/>
            </a:ext>
          </a:extLst>
        </xdr:cNvPr>
        <xdr:cNvCxnSpPr/>
      </xdr:nvCxnSpPr>
      <xdr:spPr>
        <a:xfrm>
          <a:off x="3905250" y="55425975"/>
          <a:ext cx="0" cy="476250"/>
        </a:xfrm>
        <a:prstGeom prst="line">
          <a:avLst/>
        </a:prstGeom>
        <a:ln w="190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20</xdr:col>
      <xdr:colOff>9525</xdr:colOff>
      <xdr:row>234</xdr:row>
      <xdr:rowOff>228600</xdr:rowOff>
    </xdr:from>
    <xdr:to>
      <xdr:col>20</xdr:col>
      <xdr:colOff>9525</xdr:colOff>
      <xdr:row>236</xdr:row>
      <xdr:rowOff>219075</xdr:rowOff>
    </xdr:to>
    <xdr:cxnSp macro="">
      <xdr:nvCxnSpPr>
        <xdr:cNvPr id="101" name="Conector recto 100">
          <a:extLst>
            <a:ext uri="{FF2B5EF4-FFF2-40B4-BE49-F238E27FC236}">
              <a16:creationId xmlns:a16="http://schemas.microsoft.com/office/drawing/2014/main" id="{B5E93E2D-A03A-45AF-9F01-2D63408D21B1}"/>
            </a:ext>
          </a:extLst>
        </xdr:cNvPr>
        <xdr:cNvCxnSpPr/>
      </xdr:nvCxnSpPr>
      <xdr:spPr>
        <a:xfrm>
          <a:off x="5191125" y="54273450"/>
          <a:ext cx="0" cy="457200"/>
        </a:xfrm>
        <a:prstGeom prst="line">
          <a:avLst/>
        </a:prstGeom>
        <a:ln w="190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26</xdr:col>
      <xdr:colOff>19050</xdr:colOff>
      <xdr:row>237</xdr:row>
      <xdr:rowOff>28575</xdr:rowOff>
    </xdr:from>
    <xdr:to>
      <xdr:col>31</xdr:col>
      <xdr:colOff>1</xdr:colOff>
      <xdr:row>242</xdr:row>
      <xdr:rowOff>0</xdr:rowOff>
    </xdr:to>
    <xdr:cxnSp macro="">
      <xdr:nvCxnSpPr>
        <xdr:cNvPr id="102" name="Conector recto 101">
          <a:extLst>
            <a:ext uri="{FF2B5EF4-FFF2-40B4-BE49-F238E27FC236}">
              <a16:creationId xmlns:a16="http://schemas.microsoft.com/office/drawing/2014/main" id="{DC399F30-1548-47D7-B5E1-8DF612C8D3CF}"/>
            </a:ext>
          </a:extLst>
        </xdr:cNvPr>
        <xdr:cNvCxnSpPr/>
      </xdr:nvCxnSpPr>
      <xdr:spPr>
        <a:xfrm flipH="1">
          <a:off x="6686550" y="54778275"/>
          <a:ext cx="1219201" cy="1114425"/>
        </a:xfrm>
        <a:prstGeom prst="line">
          <a:avLst/>
        </a:prstGeom>
        <a:ln w="190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0</xdr:colOff>
      <xdr:row>242</xdr:row>
      <xdr:rowOff>0</xdr:rowOff>
    </xdr:from>
    <xdr:to>
      <xdr:col>26</xdr:col>
      <xdr:colOff>9525</xdr:colOff>
      <xdr:row>242</xdr:row>
      <xdr:rowOff>9524</xdr:rowOff>
    </xdr:to>
    <xdr:cxnSp macro="">
      <xdr:nvCxnSpPr>
        <xdr:cNvPr id="103" name="Conector recto 102">
          <a:extLst>
            <a:ext uri="{FF2B5EF4-FFF2-40B4-BE49-F238E27FC236}">
              <a16:creationId xmlns:a16="http://schemas.microsoft.com/office/drawing/2014/main" id="{44FFCB68-45C1-4579-8F2E-B30E2BAF5DD5}"/>
            </a:ext>
          </a:extLst>
        </xdr:cNvPr>
        <xdr:cNvCxnSpPr/>
      </xdr:nvCxnSpPr>
      <xdr:spPr>
        <a:xfrm flipH="1" flipV="1">
          <a:off x="3895725" y="55892700"/>
          <a:ext cx="2781300" cy="9524"/>
        </a:xfrm>
        <a:prstGeom prst="line">
          <a:avLst/>
        </a:prstGeom>
        <a:ln w="190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238125</xdr:colOff>
      <xdr:row>237</xdr:row>
      <xdr:rowOff>0</xdr:rowOff>
    </xdr:from>
    <xdr:to>
      <xdr:col>20</xdr:col>
      <xdr:colOff>9527</xdr:colOff>
      <xdr:row>242</xdr:row>
      <xdr:rowOff>19050</xdr:rowOff>
    </xdr:to>
    <xdr:cxnSp macro="">
      <xdr:nvCxnSpPr>
        <xdr:cNvPr id="104" name="Conector recto 103">
          <a:extLst>
            <a:ext uri="{FF2B5EF4-FFF2-40B4-BE49-F238E27FC236}">
              <a16:creationId xmlns:a16="http://schemas.microsoft.com/office/drawing/2014/main" id="{1E5D1613-0D22-461B-8C4F-89435A387A9E}"/>
            </a:ext>
          </a:extLst>
        </xdr:cNvPr>
        <xdr:cNvCxnSpPr/>
      </xdr:nvCxnSpPr>
      <xdr:spPr>
        <a:xfrm flipH="1">
          <a:off x="3886200" y="54749700"/>
          <a:ext cx="1304927" cy="1162050"/>
        </a:xfrm>
        <a:prstGeom prst="line">
          <a:avLst/>
        </a:prstGeom>
        <a:ln w="19050">
          <a:solidFill>
            <a:sysClr val="windowText" lastClr="000000"/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9525</xdr:colOff>
      <xdr:row>241</xdr:row>
      <xdr:rowOff>219075</xdr:rowOff>
    </xdr:from>
    <xdr:to>
      <xdr:col>15</xdr:col>
      <xdr:colOff>9525</xdr:colOff>
      <xdr:row>243</xdr:row>
      <xdr:rowOff>19050</xdr:rowOff>
    </xdr:to>
    <xdr:cxnSp macro="">
      <xdr:nvCxnSpPr>
        <xdr:cNvPr id="105" name="Conector recto 104">
          <a:extLst>
            <a:ext uri="{FF2B5EF4-FFF2-40B4-BE49-F238E27FC236}">
              <a16:creationId xmlns:a16="http://schemas.microsoft.com/office/drawing/2014/main" id="{5D1DAD18-0743-4705-9961-BB63C12175E7}"/>
            </a:ext>
          </a:extLst>
        </xdr:cNvPr>
        <xdr:cNvCxnSpPr/>
      </xdr:nvCxnSpPr>
      <xdr:spPr>
        <a:xfrm>
          <a:off x="3905250" y="55883175"/>
          <a:ext cx="0" cy="257175"/>
        </a:xfrm>
        <a:prstGeom prst="line">
          <a:avLst/>
        </a:prstGeom>
        <a:ln w="19050">
          <a:solidFill>
            <a:srgbClr val="C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238125</xdr:colOff>
      <xdr:row>243</xdr:row>
      <xdr:rowOff>9525</xdr:rowOff>
    </xdr:from>
    <xdr:to>
      <xdr:col>26</xdr:col>
      <xdr:colOff>28575</xdr:colOff>
      <xdr:row>245</xdr:row>
      <xdr:rowOff>0</xdr:rowOff>
    </xdr:to>
    <xdr:cxnSp macro="">
      <xdr:nvCxnSpPr>
        <xdr:cNvPr id="106" name="Conector recto 105">
          <a:extLst>
            <a:ext uri="{FF2B5EF4-FFF2-40B4-BE49-F238E27FC236}">
              <a16:creationId xmlns:a16="http://schemas.microsoft.com/office/drawing/2014/main" id="{4DEFEF25-2E46-4213-9CB9-4E320B07F1D0}"/>
            </a:ext>
          </a:extLst>
        </xdr:cNvPr>
        <xdr:cNvCxnSpPr/>
      </xdr:nvCxnSpPr>
      <xdr:spPr>
        <a:xfrm>
          <a:off x="3886200" y="56130825"/>
          <a:ext cx="2809875" cy="447675"/>
        </a:xfrm>
        <a:prstGeom prst="line">
          <a:avLst/>
        </a:prstGeom>
        <a:ln w="19050">
          <a:solidFill>
            <a:srgbClr val="C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26</xdr:col>
      <xdr:colOff>9525</xdr:colOff>
      <xdr:row>241</xdr:row>
      <xdr:rowOff>219075</xdr:rowOff>
    </xdr:from>
    <xdr:to>
      <xdr:col>26</xdr:col>
      <xdr:colOff>9525</xdr:colOff>
      <xdr:row>245</xdr:row>
      <xdr:rowOff>28575</xdr:rowOff>
    </xdr:to>
    <xdr:cxnSp macro="">
      <xdr:nvCxnSpPr>
        <xdr:cNvPr id="107" name="Conector recto 106">
          <a:extLst>
            <a:ext uri="{FF2B5EF4-FFF2-40B4-BE49-F238E27FC236}">
              <a16:creationId xmlns:a16="http://schemas.microsoft.com/office/drawing/2014/main" id="{93C9CC42-BD57-459A-9F9A-C492217D493E}"/>
            </a:ext>
          </a:extLst>
        </xdr:cNvPr>
        <xdr:cNvCxnSpPr/>
      </xdr:nvCxnSpPr>
      <xdr:spPr>
        <a:xfrm>
          <a:off x="6677025" y="55883175"/>
          <a:ext cx="0" cy="723900"/>
        </a:xfrm>
        <a:prstGeom prst="line">
          <a:avLst/>
        </a:prstGeom>
        <a:ln w="19050">
          <a:solidFill>
            <a:srgbClr val="C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30</xdr:col>
      <xdr:colOff>238125</xdr:colOff>
      <xdr:row>237</xdr:row>
      <xdr:rowOff>57150</xdr:rowOff>
    </xdr:from>
    <xdr:to>
      <xdr:col>31</xdr:col>
      <xdr:colOff>0</xdr:colOff>
      <xdr:row>238</xdr:row>
      <xdr:rowOff>133350</xdr:rowOff>
    </xdr:to>
    <xdr:cxnSp macro="">
      <xdr:nvCxnSpPr>
        <xdr:cNvPr id="108" name="Conector recto 107">
          <a:extLst>
            <a:ext uri="{FF2B5EF4-FFF2-40B4-BE49-F238E27FC236}">
              <a16:creationId xmlns:a16="http://schemas.microsoft.com/office/drawing/2014/main" id="{6A847375-D942-4A29-86DA-447C2660C782}"/>
            </a:ext>
          </a:extLst>
        </xdr:cNvPr>
        <xdr:cNvCxnSpPr/>
      </xdr:nvCxnSpPr>
      <xdr:spPr>
        <a:xfrm>
          <a:off x="7896225" y="54806850"/>
          <a:ext cx="9525" cy="304800"/>
        </a:xfrm>
        <a:prstGeom prst="line">
          <a:avLst/>
        </a:prstGeom>
        <a:ln w="19050">
          <a:solidFill>
            <a:srgbClr val="C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26</xdr:col>
      <xdr:colOff>9526</xdr:colOff>
      <xdr:row>238</xdr:row>
      <xdr:rowOff>114300</xdr:rowOff>
    </xdr:from>
    <xdr:to>
      <xdr:col>31</xdr:col>
      <xdr:colOff>0</xdr:colOff>
      <xdr:row>245</xdr:row>
      <xdr:rowOff>9525</xdr:rowOff>
    </xdr:to>
    <xdr:cxnSp macro="">
      <xdr:nvCxnSpPr>
        <xdr:cNvPr id="109" name="Conector recto 108">
          <a:extLst>
            <a:ext uri="{FF2B5EF4-FFF2-40B4-BE49-F238E27FC236}">
              <a16:creationId xmlns:a16="http://schemas.microsoft.com/office/drawing/2014/main" id="{4293FC3B-3FE8-47F2-959A-DE7A8DA9331E}"/>
            </a:ext>
          </a:extLst>
        </xdr:cNvPr>
        <xdr:cNvCxnSpPr/>
      </xdr:nvCxnSpPr>
      <xdr:spPr>
        <a:xfrm flipH="1">
          <a:off x="6677026" y="55092600"/>
          <a:ext cx="1228724" cy="1495425"/>
        </a:xfrm>
        <a:prstGeom prst="line">
          <a:avLst/>
        </a:prstGeom>
        <a:ln w="19050">
          <a:solidFill>
            <a:srgbClr val="C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9525</xdr:colOff>
      <xdr:row>242</xdr:row>
      <xdr:rowOff>9525</xdr:rowOff>
    </xdr:from>
    <xdr:to>
      <xdr:col>16</xdr:col>
      <xdr:colOff>9525</xdr:colOff>
      <xdr:row>243</xdr:row>
      <xdr:rowOff>38100</xdr:rowOff>
    </xdr:to>
    <xdr:cxnSp macro="">
      <xdr:nvCxnSpPr>
        <xdr:cNvPr id="110" name="Conector recto 109">
          <a:extLst>
            <a:ext uri="{FF2B5EF4-FFF2-40B4-BE49-F238E27FC236}">
              <a16:creationId xmlns:a16="http://schemas.microsoft.com/office/drawing/2014/main" id="{D2DB2930-B6EE-4B04-A00A-B1CB5AFB9B15}"/>
            </a:ext>
          </a:extLst>
        </xdr:cNvPr>
        <xdr:cNvCxnSpPr/>
      </xdr:nvCxnSpPr>
      <xdr:spPr>
        <a:xfrm>
          <a:off x="4152900" y="55902225"/>
          <a:ext cx="0" cy="257175"/>
        </a:xfrm>
        <a:prstGeom prst="line">
          <a:avLst/>
        </a:prstGeom>
        <a:ln w="12700">
          <a:solidFill>
            <a:srgbClr val="C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17</xdr:col>
      <xdr:colOff>0</xdr:colOff>
      <xdr:row>242</xdr:row>
      <xdr:rowOff>0</xdr:rowOff>
    </xdr:from>
    <xdr:to>
      <xdr:col>17</xdr:col>
      <xdr:colOff>0</xdr:colOff>
      <xdr:row>243</xdr:row>
      <xdr:rowOff>95250</xdr:rowOff>
    </xdr:to>
    <xdr:cxnSp macro="">
      <xdr:nvCxnSpPr>
        <xdr:cNvPr id="111" name="Conector recto 110">
          <a:extLst>
            <a:ext uri="{FF2B5EF4-FFF2-40B4-BE49-F238E27FC236}">
              <a16:creationId xmlns:a16="http://schemas.microsoft.com/office/drawing/2014/main" id="{A4080349-9E88-44F1-A356-DAE942C1D309}"/>
            </a:ext>
          </a:extLst>
        </xdr:cNvPr>
        <xdr:cNvCxnSpPr/>
      </xdr:nvCxnSpPr>
      <xdr:spPr>
        <a:xfrm>
          <a:off x="4391025" y="55892700"/>
          <a:ext cx="0" cy="323850"/>
        </a:xfrm>
        <a:prstGeom prst="line">
          <a:avLst/>
        </a:prstGeom>
        <a:ln w="12700">
          <a:solidFill>
            <a:srgbClr val="C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19</xdr:col>
      <xdr:colOff>0</xdr:colOff>
      <xdr:row>242</xdr:row>
      <xdr:rowOff>0</xdr:rowOff>
    </xdr:from>
    <xdr:to>
      <xdr:col>19</xdr:col>
      <xdr:colOff>0</xdr:colOff>
      <xdr:row>243</xdr:row>
      <xdr:rowOff>161925</xdr:rowOff>
    </xdr:to>
    <xdr:cxnSp macro="">
      <xdr:nvCxnSpPr>
        <xdr:cNvPr id="112" name="Conector recto 111">
          <a:extLst>
            <a:ext uri="{FF2B5EF4-FFF2-40B4-BE49-F238E27FC236}">
              <a16:creationId xmlns:a16="http://schemas.microsoft.com/office/drawing/2014/main" id="{5F73DA3D-59F4-48AB-AF6C-7B8D66A35503}"/>
            </a:ext>
          </a:extLst>
        </xdr:cNvPr>
        <xdr:cNvCxnSpPr/>
      </xdr:nvCxnSpPr>
      <xdr:spPr>
        <a:xfrm>
          <a:off x="4886325" y="55892700"/>
          <a:ext cx="0" cy="390525"/>
        </a:xfrm>
        <a:prstGeom prst="line">
          <a:avLst/>
        </a:prstGeom>
        <a:ln w="12700">
          <a:solidFill>
            <a:srgbClr val="C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19</xdr:col>
      <xdr:colOff>238125</xdr:colOff>
      <xdr:row>242</xdr:row>
      <xdr:rowOff>0</xdr:rowOff>
    </xdr:from>
    <xdr:to>
      <xdr:col>20</xdr:col>
      <xdr:colOff>0</xdr:colOff>
      <xdr:row>243</xdr:row>
      <xdr:rowOff>200025</xdr:rowOff>
    </xdr:to>
    <xdr:cxnSp macro="">
      <xdr:nvCxnSpPr>
        <xdr:cNvPr id="113" name="Conector recto 112">
          <a:extLst>
            <a:ext uri="{FF2B5EF4-FFF2-40B4-BE49-F238E27FC236}">
              <a16:creationId xmlns:a16="http://schemas.microsoft.com/office/drawing/2014/main" id="{CDC7978C-B373-4C18-837E-2693F133717F}"/>
            </a:ext>
          </a:extLst>
        </xdr:cNvPr>
        <xdr:cNvCxnSpPr/>
      </xdr:nvCxnSpPr>
      <xdr:spPr>
        <a:xfrm flipH="1">
          <a:off x="5124450" y="55892700"/>
          <a:ext cx="57150" cy="428625"/>
        </a:xfrm>
        <a:prstGeom prst="line">
          <a:avLst/>
        </a:prstGeom>
        <a:ln w="12700">
          <a:solidFill>
            <a:srgbClr val="C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21</xdr:col>
      <xdr:colOff>0</xdr:colOff>
      <xdr:row>242</xdr:row>
      <xdr:rowOff>0</xdr:rowOff>
    </xdr:from>
    <xdr:to>
      <xdr:col>21</xdr:col>
      <xdr:colOff>0</xdr:colOff>
      <xdr:row>244</xdr:row>
      <xdr:rowOff>38100</xdr:rowOff>
    </xdr:to>
    <xdr:cxnSp macro="">
      <xdr:nvCxnSpPr>
        <xdr:cNvPr id="114" name="Conector recto 113">
          <a:extLst>
            <a:ext uri="{FF2B5EF4-FFF2-40B4-BE49-F238E27FC236}">
              <a16:creationId xmlns:a16="http://schemas.microsoft.com/office/drawing/2014/main" id="{0F35B86C-351E-49AB-BAB6-9E5508AB3839}"/>
            </a:ext>
          </a:extLst>
        </xdr:cNvPr>
        <xdr:cNvCxnSpPr/>
      </xdr:nvCxnSpPr>
      <xdr:spPr>
        <a:xfrm>
          <a:off x="5429250" y="55892700"/>
          <a:ext cx="0" cy="495300"/>
        </a:xfrm>
        <a:prstGeom prst="line">
          <a:avLst/>
        </a:prstGeom>
        <a:ln w="12700">
          <a:solidFill>
            <a:srgbClr val="C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0</xdr:colOff>
      <xdr:row>242</xdr:row>
      <xdr:rowOff>0</xdr:rowOff>
    </xdr:from>
    <xdr:to>
      <xdr:col>22</xdr:col>
      <xdr:colOff>9525</xdr:colOff>
      <xdr:row>244</xdr:row>
      <xdr:rowOff>57150</xdr:rowOff>
    </xdr:to>
    <xdr:cxnSp macro="">
      <xdr:nvCxnSpPr>
        <xdr:cNvPr id="115" name="Conector recto 114">
          <a:extLst>
            <a:ext uri="{FF2B5EF4-FFF2-40B4-BE49-F238E27FC236}">
              <a16:creationId xmlns:a16="http://schemas.microsoft.com/office/drawing/2014/main" id="{FD98224A-4733-46F6-91E1-AD963F7F477E}"/>
            </a:ext>
          </a:extLst>
        </xdr:cNvPr>
        <xdr:cNvCxnSpPr/>
      </xdr:nvCxnSpPr>
      <xdr:spPr>
        <a:xfrm>
          <a:off x="5676900" y="55892700"/>
          <a:ext cx="9525" cy="514350"/>
        </a:xfrm>
        <a:prstGeom prst="line">
          <a:avLst/>
        </a:prstGeom>
        <a:ln w="12700">
          <a:solidFill>
            <a:srgbClr val="C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23</xdr:col>
      <xdr:colOff>0</xdr:colOff>
      <xdr:row>242</xdr:row>
      <xdr:rowOff>0</xdr:rowOff>
    </xdr:from>
    <xdr:to>
      <xdr:col>23</xdr:col>
      <xdr:colOff>0</xdr:colOff>
      <xdr:row>244</xdr:row>
      <xdr:rowOff>104775</xdr:rowOff>
    </xdr:to>
    <xdr:cxnSp macro="">
      <xdr:nvCxnSpPr>
        <xdr:cNvPr id="116" name="Conector recto 115">
          <a:extLst>
            <a:ext uri="{FF2B5EF4-FFF2-40B4-BE49-F238E27FC236}">
              <a16:creationId xmlns:a16="http://schemas.microsoft.com/office/drawing/2014/main" id="{CB57EC21-0D6C-444C-8E2E-C02016C24D46}"/>
            </a:ext>
          </a:extLst>
        </xdr:cNvPr>
        <xdr:cNvCxnSpPr/>
      </xdr:nvCxnSpPr>
      <xdr:spPr>
        <a:xfrm>
          <a:off x="5924550" y="55892700"/>
          <a:ext cx="0" cy="561975"/>
        </a:xfrm>
        <a:prstGeom prst="line">
          <a:avLst/>
        </a:prstGeom>
        <a:ln w="12700">
          <a:solidFill>
            <a:srgbClr val="C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24</xdr:col>
      <xdr:colOff>0</xdr:colOff>
      <xdr:row>242</xdr:row>
      <xdr:rowOff>0</xdr:rowOff>
    </xdr:from>
    <xdr:to>
      <xdr:col>24</xdr:col>
      <xdr:colOff>0</xdr:colOff>
      <xdr:row>244</xdr:row>
      <xdr:rowOff>152400</xdr:rowOff>
    </xdr:to>
    <xdr:cxnSp macro="">
      <xdr:nvCxnSpPr>
        <xdr:cNvPr id="117" name="Conector recto 116">
          <a:extLst>
            <a:ext uri="{FF2B5EF4-FFF2-40B4-BE49-F238E27FC236}">
              <a16:creationId xmlns:a16="http://schemas.microsoft.com/office/drawing/2014/main" id="{3E85C19D-62A3-43F6-B0E8-2749CB39CF2F}"/>
            </a:ext>
          </a:extLst>
        </xdr:cNvPr>
        <xdr:cNvCxnSpPr/>
      </xdr:nvCxnSpPr>
      <xdr:spPr>
        <a:xfrm>
          <a:off x="6172200" y="55892700"/>
          <a:ext cx="0" cy="609600"/>
        </a:xfrm>
        <a:prstGeom prst="line">
          <a:avLst/>
        </a:prstGeom>
        <a:ln w="12700">
          <a:solidFill>
            <a:srgbClr val="C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25</xdr:col>
      <xdr:colOff>0</xdr:colOff>
      <xdr:row>242</xdr:row>
      <xdr:rowOff>0</xdr:rowOff>
    </xdr:from>
    <xdr:to>
      <xdr:col>25</xdr:col>
      <xdr:colOff>0</xdr:colOff>
      <xdr:row>244</xdr:row>
      <xdr:rowOff>171450</xdr:rowOff>
    </xdr:to>
    <xdr:cxnSp macro="">
      <xdr:nvCxnSpPr>
        <xdr:cNvPr id="118" name="Conector recto 117">
          <a:extLst>
            <a:ext uri="{FF2B5EF4-FFF2-40B4-BE49-F238E27FC236}">
              <a16:creationId xmlns:a16="http://schemas.microsoft.com/office/drawing/2014/main" id="{BDD5FE00-8D7C-41C9-8EF5-B35EBED633DC}"/>
            </a:ext>
          </a:extLst>
        </xdr:cNvPr>
        <xdr:cNvCxnSpPr/>
      </xdr:nvCxnSpPr>
      <xdr:spPr>
        <a:xfrm>
          <a:off x="6419850" y="55892700"/>
          <a:ext cx="0" cy="628650"/>
        </a:xfrm>
        <a:prstGeom prst="line">
          <a:avLst/>
        </a:prstGeom>
        <a:ln w="12700">
          <a:solidFill>
            <a:srgbClr val="C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27</xdr:col>
      <xdr:colOff>0</xdr:colOff>
      <xdr:row>241</xdr:row>
      <xdr:rowOff>0</xdr:rowOff>
    </xdr:from>
    <xdr:to>
      <xdr:col>27</xdr:col>
      <xdr:colOff>9525</xdr:colOff>
      <xdr:row>243</xdr:row>
      <xdr:rowOff>152400</xdr:rowOff>
    </xdr:to>
    <xdr:cxnSp macro="">
      <xdr:nvCxnSpPr>
        <xdr:cNvPr id="119" name="Conector recto 118">
          <a:extLst>
            <a:ext uri="{FF2B5EF4-FFF2-40B4-BE49-F238E27FC236}">
              <a16:creationId xmlns:a16="http://schemas.microsoft.com/office/drawing/2014/main" id="{9A0CE43D-4052-41CB-BC45-AE9BE750BC6C}"/>
            </a:ext>
          </a:extLst>
        </xdr:cNvPr>
        <xdr:cNvCxnSpPr/>
      </xdr:nvCxnSpPr>
      <xdr:spPr>
        <a:xfrm>
          <a:off x="6915150" y="55664100"/>
          <a:ext cx="9525" cy="609600"/>
        </a:xfrm>
        <a:prstGeom prst="line">
          <a:avLst/>
        </a:prstGeom>
        <a:ln w="12700">
          <a:solidFill>
            <a:srgbClr val="C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28</xdr:col>
      <xdr:colOff>0</xdr:colOff>
      <xdr:row>240</xdr:row>
      <xdr:rowOff>0</xdr:rowOff>
    </xdr:from>
    <xdr:to>
      <xdr:col>28</xdr:col>
      <xdr:colOff>19050</xdr:colOff>
      <xdr:row>242</xdr:row>
      <xdr:rowOff>95250</xdr:rowOff>
    </xdr:to>
    <xdr:cxnSp macro="">
      <xdr:nvCxnSpPr>
        <xdr:cNvPr id="120" name="Conector recto 119">
          <a:extLst>
            <a:ext uri="{FF2B5EF4-FFF2-40B4-BE49-F238E27FC236}">
              <a16:creationId xmlns:a16="http://schemas.microsoft.com/office/drawing/2014/main" id="{7FE160D9-3073-41DF-84F9-2D86396FF6F7}"/>
            </a:ext>
          </a:extLst>
        </xdr:cNvPr>
        <xdr:cNvCxnSpPr/>
      </xdr:nvCxnSpPr>
      <xdr:spPr>
        <a:xfrm>
          <a:off x="7162800" y="55435500"/>
          <a:ext cx="19050" cy="552450"/>
        </a:xfrm>
        <a:prstGeom prst="line">
          <a:avLst/>
        </a:prstGeom>
        <a:ln w="12700">
          <a:solidFill>
            <a:srgbClr val="C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29</xdr:col>
      <xdr:colOff>0</xdr:colOff>
      <xdr:row>239</xdr:row>
      <xdr:rowOff>0</xdr:rowOff>
    </xdr:from>
    <xdr:to>
      <xdr:col>29</xdr:col>
      <xdr:colOff>0</xdr:colOff>
      <xdr:row>241</xdr:row>
      <xdr:rowOff>28575</xdr:rowOff>
    </xdr:to>
    <xdr:cxnSp macro="">
      <xdr:nvCxnSpPr>
        <xdr:cNvPr id="121" name="Conector recto 120">
          <a:extLst>
            <a:ext uri="{FF2B5EF4-FFF2-40B4-BE49-F238E27FC236}">
              <a16:creationId xmlns:a16="http://schemas.microsoft.com/office/drawing/2014/main" id="{6F9A52D7-05F2-481E-B631-8095E61727DD}"/>
            </a:ext>
          </a:extLst>
        </xdr:cNvPr>
        <xdr:cNvCxnSpPr/>
      </xdr:nvCxnSpPr>
      <xdr:spPr>
        <a:xfrm>
          <a:off x="7410450" y="55206900"/>
          <a:ext cx="0" cy="485775"/>
        </a:xfrm>
        <a:prstGeom prst="line">
          <a:avLst/>
        </a:prstGeom>
        <a:ln w="12700">
          <a:solidFill>
            <a:srgbClr val="C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30</xdr:col>
      <xdr:colOff>0</xdr:colOff>
      <xdr:row>238</xdr:row>
      <xdr:rowOff>0</xdr:rowOff>
    </xdr:from>
    <xdr:to>
      <xdr:col>30</xdr:col>
      <xdr:colOff>0</xdr:colOff>
      <xdr:row>239</xdr:row>
      <xdr:rowOff>190500</xdr:rowOff>
    </xdr:to>
    <xdr:cxnSp macro="">
      <xdr:nvCxnSpPr>
        <xdr:cNvPr id="122" name="Conector recto 121">
          <a:extLst>
            <a:ext uri="{FF2B5EF4-FFF2-40B4-BE49-F238E27FC236}">
              <a16:creationId xmlns:a16="http://schemas.microsoft.com/office/drawing/2014/main" id="{D7B7D32E-CE3E-4896-88BD-6BD6DFDCF35E}"/>
            </a:ext>
          </a:extLst>
        </xdr:cNvPr>
        <xdr:cNvCxnSpPr/>
      </xdr:nvCxnSpPr>
      <xdr:spPr>
        <a:xfrm>
          <a:off x="7658100" y="54978300"/>
          <a:ext cx="0" cy="419100"/>
        </a:xfrm>
        <a:prstGeom prst="line">
          <a:avLst/>
        </a:prstGeom>
        <a:ln w="12700">
          <a:solidFill>
            <a:srgbClr val="C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0</xdr:colOff>
      <xdr:row>242</xdr:row>
      <xdr:rowOff>0</xdr:rowOff>
    </xdr:from>
    <xdr:to>
      <xdr:col>18</xdr:col>
      <xdr:colOff>0</xdr:colOff>
      <xdr:row>243</xdr:row>
      <xdr:rowOff>152400</xdr:rowOff>
    </xdr:to>
    <xdr:cxnSp macro="">
      <xdr:nvCxnSpPr>
        <xdr:cNvPr id="123" name="Conector recto 122">
          <a:extLst>
            <a:ext uri="{FF2B5EF4-FFF2-40B4-BE49-F238E27FC236}">
              <a16:creationId xmlns:a16="http://schemas.microsoft.com/office/drawing/2014/main" id="{779851A9-F9C6-4A4A-8962-0E0E717A9A8A}"/>
            </a:ext>
          </a:extLst>
        </xdr:cNvPr>
        <xdr:cNvCxnSpPr/>
      </xdr:nvCxnSpPr>
      <xdr:spPr>
        <a:xfrm>
          <a:off x="4638675" y="55892700"/>
          <a:ext cx="0" cy="381000"/>
        </a:xfrm>
        <a:prstGeom prst="line">
          <a:avLst/>
        </a:prstGeom>
        <a:ln w="12700">
          <a:solidFill>
            <a:srgbClr val="C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42</xdr:col>
      <xdr:colOff>152400</xdr:colOff>
      <xdr:row>231</xdr:row>
      <xdr:rowOff>114300</xdr:rowOff>
    </xdr:from>
    <xdr:to>
      <xdr:col>52</xdr:col>
      <xdr:colOff>114300</xdr:colOff>
      <xdr:row>236</xdr:row>
      <xdr:rowOff>209550</xdr:rowOff>
    </xdr:to>
    <xdr:sp macro="" textlink="">
      <xdr:nvSpPr>
        <xdr:cNvPr id="124" name="Rectángulo 123">
          <a:extLst>
            <a:ext uri="{FF2B5EF4-FFF2-40B4-BE49-F238E27FC236}">
              <a16:creationId xmlns:a16="http://schemas.microsoft.com/office/drawing/2014/main" id="{7FDE15F5-939E-4BFF-AA05-57A3D90986BD}"/>
            </a:ext>
          </a:extLst>
        </xdr:cNvPr>
        <xdr:cNvSpPr/>
      </xdr:nvSpPr>
      <xdr:spPr>
        <a:xfrm>
          <a:off x="10944225" y="53473350"/>
          <a:ext cx="2438400" cy="1247775"/>
        </a:xfrm>
        <a:prstGeom prst="rect">
          <a:avLst/>
        </a:prstGeom>
        <a:noFill/>
        <a:ln w="285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45</xdr:col>
      <xdr:colOff>190500</xdr:colOff>
      <xdr:row>232</xdr:row>
      <xdr:rowOff>219075</xdr:rowOff>
    </xdr:from>
    <xdr:to>
      <xdr:col>48</xdr:col>
      <xdr:colOff>190500</xdr:colOff>
      <xdr:row>234</xdr:row>
      <xdr:rowOff>152400</xdr:rowOff>
    </xdr:to>
    <xdr:sp macro="" textlink="">
      <xdr:nvSpPr>
        <xdr:cNvPr id="125" name="Rectángulo 124">
          <a:extLst>
            <a:ext uri="{FF2B5EF4-FFF2-40B4-BE49-F238E27FC236}">
              <a16:creationId xmlns:a16="http://schemas.microsoft.com/office/drawing/2014/main" id="{8FC0FB4B-4AA9-4836-BEC4-5459D149B59E}"/>
            </a:ext>
          </a:extLst>
        </xdr:cNvPr>
        <xdr:cNvSpPr/>
      </xdr:nvSpPr>
      <xdr:spPr>
        <a:xfrm>
          <a:off x="11725275" y="53806725"/>
          <a:ext cx="742950" cy="390525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47</xdr:col>
      <xdr:colOff>57150</xdr:colOff>
      <xdr:row>230</xdr:row>
      <xdr:rowOff>104775</xdr:rowOff>
    </xdr:from>
    <xdr:to>
      <xdr:col>47</xdr:col>
      <xdr:colOff>76201</xdr:colOff>
      <xdr:row>239</xdr:row>
      <xdr:rowOff>38100</xdr:rowOff>
    </xdr:to>
    <xdr:cxnSp macro="">
      <xdr:nvCxnSpPr>
        <xdr:cNvPr id="126" name="Conector recto 125">
          <a:extLst>
            <a:ext uri="{FF2B5EF4-FFF2-40B4-BE49-F238E27FC236}">
              <a16:creationId xmlns:a16="http://schemas.microsoft.com/office/drawing/2014/main" id="{DE0EEF6F-68AC-44B1-9120-B18537B0D71E}"/>
            </a:ext>
          </a:extLst>
        </xdr:cNvPr>
        <xdr:cNvCxnSpPr/>
      </xdr:nvCxnSpPr>
      <xdr:spPr>
        <a:xfrm>
          <a:off x="12087225" y="53235225"/>
          <a:ext cx="19051" cy="2009775"/>
        </a:xfrm>
        <a:prstGeom prst="line">
          <a:avLst/>
        </a:prstGeom>
        <a:ln w="19050">
          <a:solidFill>
            <a:srgbClr val="E226D5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41</xdr:col>
      <xdr:colOff>114300</xdr:colOff>
      <xdr:row>233</xdr:row>
      <xdr:rowOff>200025</xdr:rowOff>
    </xdr:from>
    <xdr:to>
      <xdr:col>55</xdr:col>
      <xdr:colOff>209550</xdr:colOff>
      <xdr:row>233</xdr:row>
      <xdr:rowOff>209550</xdr:rowOff>
    </xdr:to>
    <xdr:cxnSp macro="">
      <xdr:nvCxnSpPr>
        <xdr:cNvPr id="127" name="Conector recto 126">
          <a:extLst>
            <a:ext uri="{FF2B5EF4-FFF2-40B4-BE49-F238E27FC236}">
              <a16:creationId xmlns:a16="http://schemas.microsoft.com/office/drawing/2014/main" id="{576FC2F4-041C-4AA5-B455-CC255EC6A262}"/>
            </a:ext>
          </a:extLst>
        </xdr:cNvPr>
        <xdr:cNvCxnSpPr/>
      </xdr:nvCxnSpPr>
      <xdr:spPr>
        <a:xfrm>
          <a:off x="10658475" y="54016275"/>
          <a:ext cx="3562350" cy="9525"/>
        </a:xfrm>
        <a:prstGeom prst="line">
          <a:avLst/>
        </a:prstGeom>
        <a:ln w="19050">
          <a:solidFill>
            <a:srgbClr val="E226D5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49</xdr:col>
      <xdr:colOff>95250</xdr:colOff>
      <xdr:row>233</xdr:row>
      <xdr:rowOff>180975</xdr:rowOff>
    </xdr:from>
    <xdr:to>
      <xdr:col>49</xdr:col>
      <xdr:colOff>95250</xdr:colOff>
      <xdr:row>235</xdr:row>
      <xdr:rowOff>66674</xdr:rowOff>
    </xdr:to>
    <xdr:cxnSp macro="">
      <xdr:nvCxnSpPr>
        <xdr:cNvPr id="128" name="Conector recto de flecha 127">
          <a:extLst>
            <a:ext uri="{FF2B5EF4-FFF2-40B4-BE49-F238E27FC236}">
              <a16:creationId xmlns:a16="http://schemas.microsoft.com/office/drawing/2014/main" id="{B0861B54-F1A9-4B40-9BF0-2BFC256617BB}"/>
            </a:ext>
          </a:extLst>
        </xdr:cNvPr>
        <xdr:cNvCxnSpPr/>
      </xdr:nvCxnSpPr>
      <xdr:spPr>
        <a:xfrm flipV="1">
          <a:off x="12620625" y="53997225"/>
          <a:ext cx="0" cy="352424"/>
        </a:xfrm>
        <a:prstGeom prst="straightConnector1">
          <a:avLst/>
        </a:prstGeom>
        <a:ln w="28575">
          <a:solidFill>
            <a:srgbClr val="00B050"/>
          </a:solidFill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49</xdr:col>
      <xdr:colOff>104775</xdr:colOff>
      <xdr:row>234</xdr:row>
      <xdr:rowOff>9525</xdr:rowOff>
    </xdr:from>
    <xdr:ext cx="238125" cy="25045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29" name="CuadroTexto 128">
              <a:extLst>
                <a:ext uri="{FF2B5EF4-FFF2-40B4-BE49-F238E27FC236}">
                  <a16:creationId xmlns:a16="http://schemas.microsoft.com/office/drawing/2014/main" id="{8D0D9193-8536-4E31-93F2-69274B054A0B}"/>
                </a:ext>
              </a:extLst>
            </xdr:cNvPr>
            <xdr:cNvSpPr txBox="1"/>
          </xdr:nvSpPr>
          <xdr:spPr>
            <a:xfrm>
              <a:off x="12630150" y="54054375"/>
              <a:ext cx="238125" cy="25045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s-PE" sz="1600" i="1">
                            <a:solidFill>
                              <a:srgbClr val="836967"/>
                            </a:solidFill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PE" sz="1600" i="1">
                            <a:latin typeface="Cambria Math" panose="02040503050406030204" pitchFamily="18" charset="0"/>
                          </a:rPr>
                          <m:t>𝑒</m:t>
                        </m:r>
                      </m:e>
                      <m:sub>
                        <m:r>
                          <a:rPr lang="es-ES" sz="1600" b="0" i="1">
                            <a:latin typeface="Cambria Math" panose="02040503050406030204" pitchFamily="18" charset="0"/>
                          </a:rPr>
                          <m:t>𝑥</m:t>
                        </m:r>
                      </m:sub>
                    </m:sSub>
                  </m:oMath>
                </m:oMathPara>
              </a14:m>
              <a:endParaRPr lang="es-PE" sz="1100"/>
            </a:p>
          </xdr:txBody>
        </xdr:sp>
      </mc:Choice>
      <mc:Fallback xmlns="">
        <xdr:sp macro="" textlink="">
          <xdr:nvSpPr>
            <xdr:cNvPr id="129" name="CuadroTexto 128">
              <a:extLst>
                <a:ext uri="{FF2B5EF4-FFF2-40B4-BE49-F238E27FC236}">
                  <a16:creationId xmlns:a16="http://schemas.microsoft.com/office/drawing/2014/main" id="{8D0D9193-8536-4E31-93F2-69274B054A0B}"/>
                </a:ext>
              </a:extLst>
            </xdr:cNvPr>
            <xdr:cNvSpPr txBox="1"/>
          </xdr:nvSpPr>
          <xdr:spPr>
            <a:xfrm>
              <a:off x="12630150" y="54054375"/>
              <a:ext cx="238125" cy="25045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:r>
                <a:rPr lang="es-PE" sz="1600" i="0">
                  <a:latin typeface="Cambria Math" panose="02040503050406030204" pitchFamily="18" charset="0"/>
                </a:rPr>
                <a:t>𝑒</a:t>
              </a:r>
              <a:r>
                <a:rPr lang="es-PE" sz="1600" i="0">
                  <a:solidFill>
                    <a:srgbClr val="836967"/>
                  </a:solidFill>
                  <a:latin typeface="Cambria Math" panose="02040503050406030204" pitchFamily="18" charset="0"/>
                </a:rPr>
                <a:t>_</a:t>
              </a:r>
              <a:r>
                <a:rPr lang="es-ES" sz="1600" b="0" i="0">
                  <a:latin typeface="Cambria Math" panose="02040503050406030204" pitchFamily="18" charset="0"/>
                </a:rPr>
                <a:t>𝑥</a:t>
              </a:r>
              <a:endParaRPr lang="es-PE" sz="1100"/>
            </a:p>
          </xdr:txBody>
        </xdr:sp>
      </mc:Fallback>
    </mc:AlternateContent>
    <xdr:clientData/>
  </xdr:oneCellAnchor>
  <xdr:oneCellAnchor>
    <xdr:from>
      <xdr:col>47</xdr:col>
      <xdr:colOff>238125</xdr:colOff>
      <xdr:row>235</xdr:row>
      <xdr:rowOff>28575</xdr:rowOff>
    </xdr:from>
    <xdr:ext cx="238125" cy="266035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30" name="CuadroTexto 129">
              <a:extLst>
                <a:ext uri="{FF2B5EF4-FFF2-40B4-BE49-F238E27FC236}">
                  <a16:creationId xmlns:a16="http://schemas.microsoft.com/office/drawing/2014/main" id="{3CBCA9B3-5FA1-415A-AC4A-131AC1389E28}"/>
                </a:ext>
              </a:extLst>
            </xdr:cNvPr>
            <xdr:cNvSpPr txBox="1"/>
          </xdr:nvSpPr>
          <xdr:spPr>
            <a:xfrm>
              <a:off x="12268200" y="54311550"/>
              <a:ext cx="238125" cy="26603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s-PE" sz="1600" i="1">
                            <a:solidFill>
                              <a:srgbClr val="836967"/>
                            </a:solidFill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PE" sz="1600" i="1">
                            <a:latin typeface="Cambria Math" panose="02040503050406030204" pitchFamily="18" charset="0"/>
                          </a:rPr>
                          <m:t>𝑒</m:t>
                        </m:r>
                      </m:e>
                      <m:sub>
                        <m:r>
                          <a:rPr lang="es-ES" sz="1600" b="0" i="1">
                            <a:latin typeface="Cambria Math" panose="02040503050406030204" pitchFamily="18" charset="0"/>
                          </a:rPr>
                          <m:t>𝑦</m:t>
                        </m:r>
                      </m:sub>
                    </m:sSub>
                  </m:oMath>
                </m:oMathPara>
              </a14:m>
              <a:endParaRPr lang="es-PE" sz="1100"/>
            </a:p>
          </xdr:txBody>
        </xdr:sp>
      </mc:Choice>
      <mc:Fallback xmlns="">
        <xdr:sp macro="" textlink="">
          <xdr:nvSpPr>
            <xdr:cNvPr id="130" name="CuadroTexto 129">
              <a:extLst>
                <a:ext uri="{FF2B5EF4-FFF2-40B4-BE49-F238E27FC236}">
                  <a16:creationId xmlns:a16="http://schemas.microsoft.com/office/drawing/2014/main" id="{3CBCA9B3-5FA1-415A-AC4A-131AC1389E28}"/>
                </a:ext>
              </a:extLst>
            </xdr:cNvPr>
            <xdr:cNvSpPr txBox="1"/>
          </xdr:nvSpPr>
          <xdr:spPr>
            <a:xfrm>
              <a:off x="12268200" y="54311550"/>
              <a:ext cx="238125" cy="26603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:r>
                <a:rPr lang="es-PE" sz="1600" i="0">
                  <a:latin typeface="Cambria Math" panose="02040503050406030204" pitchFamily="18" charset="0"/>
                </a:rPr>
                <a:t>𝑒</a:t>
              </a:r>
              <a:r>
                <a:rPr lang="es-PE" sz="1600" i="0">
                  <a:solidFill>
                    <a:srgbClr val="836967"/>
                  </a:solidFill>
                  <a:latin typeface="Cambria Math" panose="02040503050406030204" pitchFamily="18" charset="0"/>
                </a:rPr>
                <a:t>_</a:t>
              </a:r>
              <a:r>
                <a:rPr lang="es-ES" sz="1600" b="0" i="0">
                  <a:latin typeface="Cambria Math" panose="02040503050406030204" pitchFamily="18" charset="0"/>
                </a:rPr>
                <a:t>𝑦</a:t>
              </a:r>
              <a:endParaRPr lang="es-PE" sz="1100"/>
            </a:p>
          </xdr:txBody>
        </xdr:sp>
      </mc:Fallback>
    </mc:AlternateContent>
    <xdr:clientData/>
  </xdr:oneCellAnchor>
  <xdr:twoCellAnchor>
    <xdr:from>
      <xdr:col>47</xdr:col>
      <xdr:colOff>47627</xdr:colOff>
      <xdr:row>235</xdr:row>
      <xdr:rowOff>85725</xdr:rowOff>
    </xdr:from>
    <xdr:to>
      <xdr:col>49</xdr:col>
      <xdr:colOff>104775</xdr:colOff>
      <xdr:row>235</xdr:row>
      <xdr:rowOff>85725</xdr:rowOff>
    </xdr:to>
    <xdr:cxnSp macro="">
      <xdr:nvCxnSpPr>
        <xdr:cNvPr id="131" name="Conector recto de flecha 130">
          <a:extLst>
            <a:ext uri="{FF2B5EF4-FFF2-40B4-BE49-F238E27FC236}">
              <a16:creationId xmlns:a16="http://schemas.microsoft.com/office/drawing/2014/main" id="{DA9C645B-3C39-4D6D-99AD-1FB44C0E550D}"/>
            </a:ext>
          </a:extLst>
        </xdr:cNvPr>
        <xdr:cNvCxnSpPr/>
      </xdr:nvCxnSpPr>
      <xdr:spPr>
        <a:xfrm flipH="1">
          <a:off x="12077702" y="54368700"/>
          <a:ext cx="552448" cy="0"/>
        </a:xfrm>
        <a:prstGeom prst="straightConnector1">
          <a:avLst/>
        </a:prstGeom>
        <a:ln w="28575">
          <a:solidFill>
            <a:srgbClr val="00B050"/>
          </a:solidFill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49</xdr:col>
      <xdr:colOff>76200</xdr:colOff>
      <xdr:row>235</xdr:row>
      <xdr:rowOff>47625</xdr:rowOff>
    </xdr:from>
    <xdr:to>
      <xdr:col>49</xdr:col>
      <xdr:colOff>161925</xdr:colOff>
      <xdr:row>235</xdr:row>
      <xdr:rowOff>133350</xdr:rowOff>
    </xdr:to>
    <xdr:sp macro="" textlink="">
      <xdr:nvSpPr>
        <xdr:cNvPr id="132" name="Elipse 131">
          <a:extLst>
            <a:ext uri="{FF2B5EF4-FFF2-40B4-BE49-F238E27FC236}">
              <a16:creationId xmlns:a16="http://schemas.microsoft.com/office/drawing/2014/main" id="{2C8A75AD-DD4D-4F02-A028-F0A1B522373B}"/>
            </a:ext>
          </a:extLst>
        </xdr:cNvPr>
        <xdr:cNvSpPr/>
      </xdr:nvSpPr>
      <xdr:spPr>
        <a:xfrm>
          <a:off x="12601575" y="54330600"/>
          <a:ext cx="85725" cy="85725"/>
        </a:xfrm>
        <a:prstGeom prst="ellipse">
          <a:avLst/>
        </a:prstGeom>
        <a:solidFill>
          <a:srgbClr val="E226D5"/>
        </a:solidFill>
        <a:ln>
          <a:solidFill>
            <a:srgbClr val="E226D5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47</xdr:col>
      <xdr:colOff>19050</xdr:colOff>
      <xdr:row>233</xdr:row>
      <xdr:rowOff>142875</xdr:rowOff>
    </xdr:from>
    <xdr:to>
      <xdr:col>47</xdr:col>
      <xdr:colOff>104775</xdr:colOff>
      <xdr:row>234</xdr:row>
      <xdr:rowOff>0</xdr:rowOff>
    </xdr:to>
    <xdr:sp macro="" textlink="">
      <xdr:nvSpPr>
        <xdr:cNvPr id="133" name="Elipse 132">
          <a:extLst>
            <a:ext uri="{FF2B5EF4-FFF2-40B4-BE49-F238E27FC236}">
              <a16:creationId xmlns:a16="http://schemas.microsoft.com/office/drawing/2014/main" id="{AE69763C-B908-47DB-82BF-5FB0F7956E04}"/>
            </a:ext>
          </a:extLst>
        </xdr:cNvPr>
        <xdr:cNvSpPr/>
      </xdr:nvSpPr>
      <xdr:spPr>
        <a:xfrm>
          <a:off x="12049125" y="53959125"/>
          <a:ext cx="85725" cy="85725"/>
        </a:xfrm>
        <a:prstGeom prst="ellipse">
          <a:avLst/>
        </a:prstGeom>
        <a:solidFill>
          <a:srgbClr val="FFFF00"/>
        </a:solidFill>
        <a:ln>
          <a:solidFill>
            <a:srgbClr val="E226D5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14</xdr:col>
      <xdr:colOff>57150</xdr:colOff>
      <xdr:row>234</xdr:row>
      <xdr:rowOff>228600</xdr:rowOff>
    </xdr:from>
    <xdr:to>
      <xdr:col>18</xdr:col>
      <xdr:colOff>133351</xdr:colOff>
      <xdr:row>239</xdr:row>
      <xdr:rowOff>104775</xdr:rowOff>
    </xdr:to>
    <xdr:cxnSp macro="">
      <xdr:nvCxnSpPr>
        <xdr:cNvPr id="134" name="Conector recto de flecha 133">
          <a:extLst>
            <a:ext uri="{FF2B5EF4-FFF2-40B4-BE49-F238E27FC236}">
              <a16:creationId xmlns:a16="http://schemas.microsoft.com/office/drawing/2014/main" id="{848E4934-D14B-49DC-B051-4235A6025449}"/>
            </a:ext>
          </a:extLst>
        </xdr:cNvPr>
        <xdr:cNvCxnSpPr/>
      </xdr:nvCxnSpPr>
      <xdr:spPr>
        <a:xfrm flipH="1">
          <a:off x="3705225" y="54273450"/>
          <a:ext cx="1066801" cy="1038225"/>
        </a:xfrm>
        <a:prstGeom prst="straightConnector1">
          <a:avLst/>
        </a:prstGeom>
        <a:ln w="12700">
          <a:solidFill>
            <a:srgbClr val="FF0066"/>
          </a:solidFill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19</xdr:col>
      <xdr:colOff>228600</xdr:colOff>
      <xdr:row>233</xdr:row>
      <xdr:rowOff>219075</xdr:rowOff>
    </xdr:from>
    <xdr:to>
      <xdr:col>22</xdr:col>
      <xdr:colOff>1</xdr:colOff>
      <xdr:row>233</xdr:row>
      <xdr:rowOff>219075</xdr:rowOff>
    </xdr:to>
    <xdr:cxnSp macro="">
      <xdr:nvCxnSpPr>
        <xdr:cNvPr id="135" name="Conector recto de flecha 134">
          <a:extLst>
            <a:ext uri="{FF2B5EF4-FFF2-40B4-BE49-F238E27FC236}">
              <a16:creationId xmlns:a16="http://schemas.microsoft.com/office/drawing/2014/main" id="{1B60C50B-1E28-46DA-96D7-132006300ED5}"/>
            </a:ext>
          </a:extLst>
        </xdr:cNvPr>
        <xdr:cNvCxnSpPr/>
      </xdr:nvCxnSpPr>
      <xdr:spPr>
        <a:xfrm flipH="1">
          <a:off x="5114925" y="54035325"/>
          <a:ext cx="561976" cy="0"/>
        </a:xfrm>
        <a:prstGeom prst="straightConnector1">
          <a:avLst/>
        </a:prstGeom>
        <a:ln w="12700">
          <a:solidFill>
            <a:srgbClr val="FF0066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25</xdr:col>
      <xdr:colOff>9525</xdr:colOff>
      <xdr:row>234</xdr:row>
      <xdr:rowOff>4763</xdr:rowOff>
    </xdr:from>
    <xdr:to>
      <xdr:col>30</xdr:col>
      <xdr:colOff>238125</xdr:colOff>
      <xdr:row>234</xdr:row>
      <xdr:rowOff>9525</xdr:rowOff>
    </xdr:to>
    <xdr:cxnSp macro="">
      <xdr:nvCxnSpPr>
        <xdr:cNvPr id="136" name="Conector recto de flecha 135">
          <a:extLst>
            <a:ext uri="{FF2B5EF4-FFF2-40B4-BE49-F238E27FC236}">
              <a16:creationId xmlns:a16="http://schemas.microsoft.com/office/drawing/2014/main" id="{9E4B7D9A-3E96-4BFE-A29E-B952EEF3C723}"/>
            </a:ext>
          </a:extLst>
        </xdr:cNvPr>
        <xdr:cNvCxnSpPr/>
      </xdr:nvCxnSpPr>
      <xdr:spPr>
        <a:xfrm>
          <a:off x="6429375" y="54049613"/>
          <a:ext cx="1466850" cy="4762"/>
        </a:xfrm>
        <a:prstGeom prst="straightConnector1">
          <a:avLst/>
        </a:prstGeom>
        <a:ln w="12700">
          <a:solidFill>
            <a:srgbClr val="FF0066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38100</xdr:colOff>
      <xdr:row>250</xdr:row>
      <xdr:rowOff>76200</xdr:rowOff>
    </xdr:from>
    <xdr:to>
      <xdr:col>10</xdr:col>
      <xdr:colOff>238125</xdr:colOff>
      <xdr:row>252</xdr:row>
      <xdr:rowOff>47625</xdr:rowOff>
    </xdr:to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37" name="CuadroTexto 294">
              <a:extLst>
                <a:ext uri="{FF2B5EF4-FFF2-40B4-BE49-F238E27FC236}">
                  <a16:creationId xmlns:a16="http://schemas.microsoft.com/office/drawing/2014/main" id="{84627DED-B034-4B81-9468-B286E2EA8AD1}"/>
                </a:ext>
              </a:extLst>
            </xdr:cNvPr>
            <xdr:cNvSpPr txBox="1"/>
          </xdr:nvSpPr>
          <xdr:spPr>
            <a:xfrm>
              <a:off x="1276350" y="57711975"/>
              <a:ext cx="1485900" cy="428625"/>
            </a:xfrm>
            <a:prstGeom prst="rect">
              <a:avLst/>
            </a:prstGeom>
            <a:solidFill>
              <a:srgbClr val="70AD47">
                <a:lumMod val="75000"/>
              </a:srgbClr>
            </a:solidFill>
            <a:ln w="19050" cmpd="dbl">
              <a:solidFill>
                <a:srgbClr val="002060"/>
              </a:solidFill>
            </a:ln>
            <a:effectLst/>
          </xdr:spPr>
          <xdr:txBody>
            <a:bodyPr vertOverflow="clip" horzOverflow="clip" wrap="square" lIns="0" tIns="0" rIns="0" bIns="0" rtlCol="0" anchor="t">
              <a:noAutofit/>
            </a:bodyPr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kumimoji="0" lang="es-PE" sz="1400" b="0" i="1" u="none" strike="noStrike" kern="0" cap="none" spc="0" normalizeH="0" baseline="0">
                            <a:ln>
                              <a:noFill/>
                            </a:ln>
                            <a:solidFill>
                              <a:schemeClr val="accent4">
                                <a:lumMod val="20000"/>
                                <a:lumOff val="80000"/>
                              </a:schemeClr>
                            </a:solidFill>
                            <a:effectLst/>
                            <a:uLnTx/>
                            <a:uFillTx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sSubPr>
                      <m:e>
                        <m:r>
                          <a:rPr kumimoji="0" lang="es-ES" sz="1400" b="0" i="1" u="none" strike="noStrike" kern="0" cap="none" spc="0" normalizeH="0" baseline="0">
                            <a:ln>
                              <a:noFill/>
                            </a:ln>
                            <a:solidFill>
                              <a:schemeClr val="accent4">
                                <a:lumMod val="20000"/>
                                <a:lumOff val="80000"/>
                              </a:schemeClr>
                            </a:solidFill>
                            <a:effectLst/>
                            <a:uLnTx/>
                            <a:uFillTx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𝑞</m:t>
                        </m:r>
                      </m:e>
                      <m:sub>
                        <m:r>
                          <a:rPr kumimoji="0" lang="es-ES" sz="1400" b="0" i="1" u="none" strike="noStrike" kern="0" cap="none" spc="0" normalizeH="0" baseline="0">
                            <a:ln>
                              <a:noFill/>
                            </a:ln>
                            <a:solidFill>
                              <a:schemeClr val="accent4">
                                <a:lumMod val="20000"/>
                                <a:lumOff val="80000"/>
                              </a:schemeClr>
                            </a:solidFill>
                            <a:effectLst/>
                            <a:uLnTx/>
                            <a:uFillTx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1−3</m:t>
                        </m:r>
                      </m:sub>
                    </m:sSub>
                    <m:r>
                      <a:rPr kumimoji="0" lang="es-ES" sz="1400" b="0" i="1" u="none" strike="noStrike" kern="0" cap="none" spc="0" normalizeH="0" baseline="0">
                        <a:ln>
                          <a:noFill/>
                        </a:ln>
                        <a:solidFill>
                          <a:schemeClr val="accent4">
                            <a:lumMod val="20000"/>
                            <a:lumOff val="80000"/>
                          </a:schemeClr>
                        </a:solidFill>
                        <a:effectLst/>
                        <a:uLnTx/>
                        <a:uFillTx/>
                        <a:latin typeface="Cambria Math" panose="02040503050406030204" pitchFamily="18" charset="0"/>
                        <a:ea typeface="+mn-ea"/>
                        <a:cs typeface="+mn-cs"/>
                      </a:rPr>
                      <m:t>=</m:t>
                    </m:r>
                    <m:f>
                      <m:fPr>
                        <m:ctrlPr>
                          <a:rPr kumimoji="0" lang="es-PE" sz="1400" b="0" i="1" u="none" strike="noStrike" kern="0" cap="none" spc="0" normalizeH="0" baseline="0">
                            <a:ln>
                              <a:noFill/>
                            </a:ln>
                            <a:solidFill>
                              <a:schemeClr val="accent4">
                                <a:lumMod val="20000"/>
                                <a:lumOff val="80000"/>
                              </a:schemeClr>
                            </a:solidFill>
                            <a:effectLst/>
                            <a:uLnTx/>
                            <a:uFillTx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fPr>
                      <m:num>
                        <m:r>
                          <a:rPr kumimoji="0" lang="es-ES" sz="1400" b="0" i="1" u="none" strike="noStrike" kern="0" cap="none" spc="0" normalizeH="0" baseline="0">
                            <a:ln>
                              <a:noFill/>
                            </a:ln>
                            <a:solidFill>
                              <a:schemeClr val="accent4">
                                <a:lumMod val="20000"/>
                                <a:lumOff val="80000"/>
                              </a:schemeClr>
                            </a:solidFill>
                            <a:effectLst/>
                            <a:uLnTx/>
                            <a:uFillTx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𝑞</m:t>
                        </m:r>
                        <m:r>
                          <a:rPr kumimoji="0" lang="es-ES" sz="1400" b="0" i="1" u="none" strike="noStrike" kern="0" cap="none" spc="0" normalizeH="0" baseline="0">
                            <a:ln>
                              <a:noFill/>
                            </a:ln>
                            <a:solidFill>
                              <a:schemeClr val="accent4">
                                <a:lumMod val="20000"/>
                                <a:lumOff val="80000"/>
                              </a:schemeClr>
                            </a:solidFill>
                            <a:effectLst/>
                            <a:uLnTx/>
                            <a:uFillTx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1+</m:t>
                        </m:r>
                        <m:r>
                          <a:rPr kumimoji="0" lang="es-ES" sz="1400" b="0" i="1" u="none" strike="noStrike" kern="0" cap="none" spc="0" normalizeH="0" baseline="0">
                            <a:ln>
                              <a:noFill/>
                            </a:ln>
                            <a:solidFill>
                              <a:schemeClr val="accent4">
                                <a:lumMod val="20000"/>
                                <a:lumOff val="80000"/>
                              </a:schemeClr>
                            </a:solidFill>
                            <a:effectLst/>
                            <a:uLnTx/>
                            <a:uFillTx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𝑞</m:t>
                        </m:r>
                        <m:r>
                          <a:rPr kumimoji="0" lang="es-ES" sz="1400" b="0" i="1" u="none" strike="noStrike" kern="0" cap="none" spc="0" normalizeH="0" baseline="0">
                            <a:ln>
                              <a:noFill/>
                            </a:ln>
                            <a:solidFill>
                              <a:schemeClr val="accent4">
                                <a:lumMod val="20000"/>
                                <a:lumOff val="80000"/>
                              </a:schemeClr>
                            </a:solidFill>
                            <a:effectLst/>
                            <a:uLnTx/>
                            <a:uFillTx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3</m:t>
                        </m:r>
                      </m:num>
                      <m:den>
                        <m:r>
                          <a:rPr kumimoji="0" lang="es-ES" sz="1400" b="0" i="1" u="none" strike="noStrike" kern="0" cap="none" spc="0" normalizeH="0" baseline="0">
                            <a:ln>
                              <a:noFill/>
                            </a:ln>
                            <a:solidFill>
                              <a:schemeClr val="accent4">
                                <a:lumMod val="20000"/>
                                <a:lumOff val="80000"/>
                              </a:schemeClr>
                            </a:solidFill>
                            <a:effectLst/>
                            <a:uLnTx/>
                            <a:uFillTx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2</m:t>
                        </m:r>
                      </m:den>
                    </m:f>
                    <m:r>
                      <a:rPr kumimoji="0" lang="es-ES" sz="1400" b="0" i="1" u="none" strike="noStrike" kern="0" cap="none" spc="0" normalizeH="0" baseline="0">
                        <a:ln>
                          <a:noFill/>
                        </a:ln>
                        <a:solidFill>
                          <a:schemeClr val="accent4">
                            <a:lumMod val="20000"/>
                            <a:lumOff val="80000"/>
                          </a:schemeClr>
                        </a:solidFill>
                        <a:effectLst/>
                        <a:uLnTx/>
                        <a:uFillTx/>
                        <a:latin typeface="Cambria Math" panose="02040503050406030204" pitchFamily="18" charset="0"/>
                        <a:ea typeface="+mn-ea"/>
                        <a:cs typeface="+mn-cs"/>
                      </a:rPr>
                      <m:t>∗</m:t>
                    </m:r>
                    <m:r>
                      <a:rPr kumimoji="0" lang="es-ES" sz="1400" b="0" i="1" u="none" strike="noStrike" kern="0" cap="none" spc="0" normalizeH="0" baseline="0">
                        <a:ln>
                          <a:noFill/>
                        </a:ln>
                        <a:solidFill>
                          <a:schemeClr val="accent4">
                            <a:lumMod val="20000"/>
                            <a:lumOff val="80000"/>
                          </a:schemeClr>
                        </a:solidFill>
                        <a:effectLst/>
                        <a:uLnTx/>
                        <a:uFillTx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𝑆</m:t>
                    </m:r>
                  </m:oMath>
                </m:oMathPara>
              </a14:m>
              <a:endParaRPr kumimoji="0" lang="es-PE" sz="1600" b="0" i="1" u="none" strike="noStrike" kern="0" cap="none" spc="0" normalizeH="0" baseline="0">
                <a:ln>
                  <a:noFill/>
                </a:ln>
                <a:solidFill>
                  <a:schemeClr val="accent4">
                    <a:lumMod val="20000"/>
                    <a:lumOff val="80000"/>
                  </a:schemeClr>
                </a:solidFill>
                <a:effectLst/>
                <a:uLnTx/>
                <a:uFillTx/>
                <a:latin typeface="Cambria Math" panose="02040503050406030204" pitchFamily="18" charset="0"/>
                <a:ea typeface="+mn-ea"/>
                <a:cs typeface="+mn-cs"/>
              </a:endParaRPr>
            </a:p>
          </xdr:txBody>
        </xdr:sp>
      </mc:Choice>
      <mc:Fallback xmlns="">
        <xdr:sp macro="" textlink="">
          <xdr:nvSpPr>
            <xdr:cNvPr id="137" name="CuadroTexto 294">
              <a:extLst>
                <a:ext uri="{FF2B5EF4-FFF2-40B4-BE49-F238E27FC236}">
                  <a16:creationId xmlns:a16="http://schemas.microsoft.com/office/drawing/2014/main" id="{84627DED-B034-4B81-9468-B286E2EA8AD1}"/>
                </a:ext>
              </a:extLst>
            </xdr:cNvPr>
            <xdr:cNvSpPr txBox="1"/>
          </xdr:nvSpPr>
          <xdr:spPr>
            <a:xfrm>
              <a:off x="1276350" y="57711975"/>
              <a:ext cx="1485900" cy="428625"/>
            </a:xfrm>
            <a:prstGeom prst="rect">
              <a:avLst/>
            </a:prstGeom>
            <a:solidFill>
              <a:srgbClr val="70AD47">
                <a:lumMod val="75000"/>
              </a:srgbClr>
            </a:solidFill>
            <a:ln w="19050" cmpd="dbl">
              <a:solidFill>
                <a:srgbClr val="002060"/>
              </a:solidFill>
            </a:ln>
            <a:effectLst/>
          </xdr:spPr>
          <xdr:txBody>
            <a:bodyPr vertOverflow="clip" horzOverflow="clip" wrap="square" lIns="0" tIns="0" rIns="0" bIns="0" rtlCol="0" anchor="t">
              <a:noAutofit/>
            </a:bodyPr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s-ES" sz="1400" b="0" i="0" u="none" strike="noStrike" kern="0" cap="none" spc="0" normalizeH="0" baseline="0">
                  <a:ln>
                    <a:noFill/>
                  </a:ln>
                  <a:solidFill>
                    <a:schemeClr val="accent4">
                      <a:lumMod val="20000"/>
                      <a:lumOff val="80000"/>
                    </a:schemeClr>
                  </a:solidFill>
                  <a:effectLst/>
                  <a:uLnTx/>
                  <a:uFillTx/>
                  <a:latin typeface="Cambria Math" panose="02040503050406030204" pitchFamily="18" charset="0"/>
                  <a:ea typeface="+mn-ea"/>
                  <a:cs typeface="+mn-cs"/>
                </a:rPr>
                <a:t>𝑞</a:t>
              </a:r>
              <a:r>
                <a:rPr kumimoji="0" lang="es-PE" sz="1400" b="0" i="0" u="none" strike="noStrike" kern="0" cap="none" spc="0" normalizeH="0" baseline="0">
                  <a:ln>
                    <a:noFill/>
                  </a:ln>
                  <a:solidFill>
                    <a:schemeClr val="accent4">
                      <a:lumMod val="20000"/>
                      <a:lumOff val="80000"/>
                    </a:schemeClr>
                  </a:solidFill>
                  <a:effectLst/>
                  <a:uLnTx/>
                  <a:uFillTx/>
                  <a:latin typeface="Cambria Math" panose="02040503050406030204" pitchFamily="18" charset="0"/>
                  <a:ea typeface="+mn-ea"/>
                  <a:cs typeface="+mn-cs"/>
                </a:rPr>
                <a:t>_(</a:t>
              </a:r>
              <a:r>
                <a:rPr kumimoji="0" lang="es-ES" sz="1400" b="0" i="0" u="none" strike="noStrike" kern="0" cap="none" spc="0" normalizeH="0" baseline="0">
                  <a:ln>
                    <a:noFill/>
                  </a:ln>
                  <a:solidFill>
                    <a:schemeClr val="accent4">
                      <a:lumMod val="20000"/>
                      <a:lumOff val="80000"/>
                    </a:schemeClr>
                  </a:solidFill>
                  <a:effectLst/>
                  <a:uLnTx/>
                  <a:uFillTx/>
                  <a:latin typeface="Cambria Math" panose="02040503050406030204" pitchFamily="18" charset="0"/>
                  <a:ea typeface="+mn-ea"/>
                  <a:cs typeface="+mn-cs"/>
                </a:rPr>
                <a:t>1−3</a:t>
              </a:r>
              <a:r>
                <a:rPr kumimoji="0" lang="es-PE" sz="1400" b="0" i="0" u="none" strike="noStrike" kern="0" cap="none" spc="0" normalizeH="0" baseline="0">
                  <a:ln>
                    <a:noFill/>
                  </a:ln>
                  <a:solidFill>
                    <a:schemeClr val="accent4">
                      <a:lumMod val="20000"/>
                      <a:lumOff val="80000"/>
                    </a:schemeClr>
                  </a:solidFill>
                  <a:effectLst/>
                  <a:uLnTx/>
                  <a:uFillTx/>
                  <a:latin typeface="Cambria Math" panose="02040503050406030204" pitchFamily="18" charset="0"/>
                  <a:ea typeface="+mn-ea"/>
                  <a:cs typeface="+mn-cs"/>
                </a:rPr>
                <a:t>)</a:t>
              </a:r>
              <a:r>
                <a:rPr kumimoji="0" lang="es-ES" sz="1400" b="0" i="0" u="none" strike="noStrike" kern="0" cap="none" spc="0" normalizeH="0" baseline="0">
                  <a:ln>
                    <a:noFill/>
                  </a:ln>
                  <a:solidFill>
                    <a:schemeClr val="accent4">
                      <a:lumMod val="20000"/>
                      <a:lumOff val="80000"/>
                    </a:schemeClr>
                  </a:solidFill>
                  <a:effectLst/>
                  <a:uLnTx/>
                  <a:uFillTx/>
                  <a:latin typeface="Cambria Math" panose="02040503050406030204" pitchFamily="18" charset="0"/>
                  <a:ea typeface="+mn-ea"/>
                  <a:cs typeface="+mn-cs"/>
                </a:rPr>
                <a:t>=</a:t>
              </a:r>
              <a:r>
                <a:rPr kumimoji="0" lang="es-PE" sz="1400" b="0" i="0" u="none" strike="noStrike" kern="0" cap="none" spc="0" normalizeH="0" baseline="0">
                  <a:ln>
                    <a:noFill/>
                  </a:ln>
                  <a:solidFill>
                    <a:schemeClr val="accent4">
                      <a:lumMod val="20000"/>
                      <a:lumOff val="80000"/>
                    </a:schemeClr>
                  </a:solidFill>
                  <a:effectLst/>
                  <a:uLnTx/>
                  <a:uFillTx/>
                  <a:latin typeface="Cambria Math" panose="02040503050406030204" pitchFamily="18" charset="0"/>
                  <a:ea typeface="+mn-ea"/>
                  <a:cs typeface="+mn-cs"/>
                </a:rPr>
                <a:t>(</a:t>
              </a:r>
              <a:r>
                <a:rPr kumimoji="0" lang="es-ES" sz="1400" b="0" i="0" u="none" strike="noStrike" kern="0" cap="none" spc="0" normalizeH="0" baseline="0">
                  <a:ln>
                    <a:noFill/>
                  </a:ln>
                  <a:solidFill>
                    <a:schemeClr val="accent4">
                      <a:lumMod val="20000"/>
                      <a:lumOff val="80000"/>
                    </a:schemeClr>
                  </a:solidFill>
                  <a:effectLst/>
                  <a:uLnTx/>
                  <a:uFillTx/>
                  <a:latin typeface="Cambria Math" panose="02040503050406030204" pitchFamily="18" charset="0"/>
                  <a:ea typeface="+mn-ea"/>
                  <a:cs typeface="+mn-cs"/>
                </a:rPr>
                <a:t>𝑞1+𝑞3</a:t>
              </a:r>
              <a:r>
                <a:rPr kumimoji="0" lang="es-PE" sz="1400" b="0" i="0" u="none" strike="noStrike" kern="0" cap="none" spc="0" normalizeH="0" baseline="0">
                  <a:ln>
                    <a:noFill/>
                  </a:ln>
                  <a:solidFill>
                    <a:schemeClr val="accent4">
                      <a:lumMod val="20000"/>
                      <a:lumOff val="80000"/>
                    </a:schemeClr>
                  </a:solidFill>
                  <a:effectLst/>
                  <a:uLnTx/>
                  <a:uFillTx/>
                  <a:latin typeface="Cambria Math" panose="02040503050406030204" pitchFamily="18" charset="0"/>
                  <a:ea typeface="+mn-ea"/>
                  <a:cs typeface="+mn-cs"/>
                </a:rPr>
                <a:t>)/</a:t>
              </a:r>
              <a:r>
                <a:rPr kumimoji="0" lang="es-ES" sz="1400" b="0" i="0" u="none" strike="noStrike" kern="0" cap="none" spc="0" normalizeH="0" baseline="0">
                  <a:ln>
                    <a:noFill/>
                  </a:ln>
                  <a:solidFill>
                    <a:schemeClr val="accent4">
                      <a:lumMod val="20000"/>
                      <a:lumOff val="80000"/>
                    </a:schemeClr>
                  </a:solidFill>
                  <a:effectLst/>
                  <a:uLnTx/>
                  <a:uFillTx/>
                  <a:latin typeface="Cambria Math" panose="02040503050406030204" pitchFamily="18" charset="0"/>
                  <a:ea typeface="+mn-ea"/>
                  <a:cs typeface="+mn-cs"/>
                </a:rPr>
                <a:t>2∗𝑆</a:t>
              </a:r>
              <a:endParaRPr kumimoji="0" lang="es-PE" sz="1600" b="0" i="1" u="none" strike="noStrike" kern="0" cap="none" spc="0" normalizeH="0" baseline="0">
                <a:ln>
                  <a:noFill/>
                </a:ln>
                <a:solidFill>
                  <a:schemeClr val="accent4">
                    <a:lumMod val="20000"/>
                    <a:lumOff val="80000"/>
                  </a:schemeClr>
                </a:solidFill>
                <a:effectLst/>
                <a:uLnTx/>
                <a:uFillTx/>
                <a:latin typeface="Cambria Math" panose="02040503050406030204" pitchFamily="18" charset="0"/>
                <a:ea typeface="+mn-ea"/>
                <a:cs typeface="+mn-cs"/>
              </a:endParaRPr>
            </a:p>
          </xdr:txBody>
        </xdr:sp>
      </mc:Fallback>
    </mc:AlternateContent>
    <xdr:clientData/>
  </xdr:twoCellAnchor>
  <xdr:twoCellAnchor>
    <xdr:from>
      <xdr:col>5</xdr:col>
      <xdr:colOff>28575</xdr:colOff>
      <xdr:row>253</xdr:row>
      <xdr:rowOff>57150</xdr:rowOff>
    </xdr:from>
    <xdr:to>
      <xdr:col>10</xdr:col>
      <xdr:colOff>228600</xdr:colOff>
      <xdr:row>255</xdr:row>
      <xdr:rowOff>28575</xdr:rowOff>
    </xdr:to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38" name="CuadroTexto 294">
              <a:extLst>
                <a:ext uri="{FF2B5EF4-FFF2-40B4-BE49-F238E27FC236}">
                  <a16:creationId xmlns:a16="http://schemas.microsoft.com/office/drawing/2014/main" id="{A31D1124-0E06-4E44-9216-24F8F274EE94}"/>
                </a:ext>
              </a:extLst>
            </xdr:cNvPr>
            <xdr:cNvSpPr txBox="1"/>
          </xdr:nvSpPr>
          <xdr:spPr>
            <a:xfrm>
              <a:off x="1266825" y="58378725"/>
              <a:ext cx="1485900" cy="428625"/>
            </a:xfrm>
            <a:prstGeom prst="rect">
              <a:avLst/>
            </a:prstGeom>
            <a:solidFill>
              <a:srgbClr val="70AD47">
                <a:lumMod val="75000"/>
              </a:srgbClr>
            </a:solidFill>
            <a:ln w="19050" cmpd="dbl">
              <a:solidFill>
                <a:srgbClr val="002060"/>
              </a:solidFill>
            </a:ln>
            <a:effectLst/>
          </xdr:spPr>
          <xdr:txBody>
            <a:bodyPr vertOverflow="clip" horzOverflow="clip" wrap="square" lIns="0" tIns="0" rIns="0" bIns="0" rtlCol="0" anchor="t">
              <a:noAutofit/>
            </a:bodyPr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kumimoji="0" lang="es-PE" sz="1400" b="0" i="1" u="none" strike="noStrike" kern="0" cap="none" spc="0" normalizeH="0" baseline="0">
                            <a:ln>
                              <a:noFill/>
                            </a:ln>
                            <a:solidFill>
                              <a:schemeClr val="accent4">
                                <a:lumMod val="20000"/>
                                <a:lumOff val="80000"/>
                              </a:schemeClr>
                            </a:solidFill>
                            <a:effectLst/>
                            <a:uLnTx/>
                            <a:uFillTx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sSubPr>
                      <m:e>
                        <m:r>
                          <a:rPr kumimoji="0" lang="es-ES" sz="1400" b="0" i="1" u="none" strike="noStrike" kern="0" cap="none" spc="0" normalizeH="0" baseline="0">
                            <a:ln>
                              <a:noFill/>
                            </a:ln>
                            <a:solidFill>
                              <a:schemeClr val="accent4">
                                <a:lumMod val="20000"/>
                                <a:lumOff val="80000"/>
                              </a:schemeClr>
                            </a:solidFill>
                            <a:effectLst/>
                            <a:uLnTx/>
                            <a:uFillTx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𝑞</m:t>
                        </m:r>
                      </m:e>
                      <m:sub>
                        <m:r>
                          <a:rPr kumimoji="0" lang="es-ES" sz="1400" b="0" i="1" u="none" strike="noStrike" kern="0" cap="none" spc="0" normalizeH="0" baseline="0">
                            <a:ln>
                              <a:noFill/>
                            </a:ln>
                            <a:solidFill>
                              <a:schemeClr val="accent4">
                                <a:lumMod val="20000"/>
                                <a:lumOff val="80000"/>
                              </a:schemeClr>
                            </a:solidFill>
                            <a:effectLst/>
                            <a:uLnTx/>
                            <a:uFillTx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2−4</m:t>
                        </m:r>
                      </m:sub>
                    </m:sSub>
                    <m:r>
                      <a:rPr kumimoji="0" lang="es-ES" sz="1400" b="0" i="1" u="none" strike="noStrike" kern="0" cap="none" spc="0" normalizeH="0" baseline="0">
                        <a:ln>
                          <a:noFill/>
                        </a:ln>
                        <a:solidFill>
                          <a:schemeClr val="accent4">
                            <a:lumMod val="20000"/>
                            <a:lumOff val="80000"/>
                          </a:schemeClr>
                        </a:solidFill>
                        <a:effectLst/>
                        <a:uLnTx/>
                        <a:uFillTx/>
                        <a:latin typeface="Cambria Math" panose="02040503050406030204" pitchFamily="18" charset="0"/>
                        <a:ea typeface="+mn-ea"/>
                        <a:cs typeface="+mn-cs"/>
                      </a:rPr>
                      <m:t>=</m:t>
                    </m:r>
                    <m:f>
                      <m:fPr>
                        <m:ctrlPr>
                          <a:rPr kumimoji="0" lang="es-PE" sz="1400" b="0" i="1" u="none" strike="noStrike" kern="0" cap="none" spc="0" normalizeH="0" baseline="0">
                            <a:ln>
                              <a:noFill/>
                            </a:ln>
                            <a:solidFill>
                              <a:schemeClr val="accent4">
                                <a:lumMod val="20000"/>
                                <a:lumOff val="80000"/>
                              </a:schemeClr>
                            </a:solidFill>
                            <a:effectLst/>
                            <a:uLnTx/>
                            <a:uFillTx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fPr>
                      <m:num>
                        <m:r>
                          <a:rPr kumimoji="0" lang="es-ES" sz="1400" b="0" i="1" u="none" strike="noStrike" kern="0" cap="none" spc="0" normalizeH="0" baseline="0">
                            <a:ln>
                              <a:noFill/>
                            </a:ln>
                            <a:solidFill>
                              <a:schemeClr val="accent4">
                                <a:lumMod val="20000"/>
                                <a:lumOff val="80000"/>
                              </a:schemeClr>
                            </a:solidFill>
                            <a:effectLst/>
                            <a:uLnTx/>
                            <a:uFillTx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𝑞</m:t>
                        </m:r>
                        <m:r>
                          <a:rPr kumimoji="0" lang="es-ES" sz="1400" b="0" i="1" u="none" strike="noStrike" kern="0" cap="none" spc="0" normalizeH="0" baseline="0">
                            <a:ln>
                              <a:noFill/>
                            </a:ln>
                            <a:solidFill>
                              <a:schemeClr val="accent4">
                                <a:lumMod val="20000"/>
                                <a:lumOff val="80000"/>
                              </a:schemeClr>
                            </a:solidFill>
                            <a:effectLst/>
                            <a:uLnTx/>
                            <a:uFillTx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2+</m:t>
                        </m:r>
                        <m:r>
                          <a:rPr kumimoji="0" lang="es-ES" sz="1400" b="0" i="1" u="none" strike="noStrike" kern="0" cap="none" spc="0" normalizeH="0" baseline="0">
                            <a:ln>
                              <a:noFill/>
                            </a:ln>
                            <a:solidFill>
                              <a:schemeClr val="accent4">
                                <a:lumMod val="20000"/>
                                <a:lumOff val="80000"/>
                              </a:schemeClr>
                            </a:solidFill>
                            <a:effectLst/>
                            <a:uLnTx/>
                            <a:uFillTx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𝑞</m:t>
                        </m:r>
                        <m:r>
                          <a:rPr kumimoji="0" lang="es-ES" sz="1400" b="0" i="1" u="none" strike="noStrike" kern="0" cap="none" spc="0" normalizeH="0" baseline="0">
                            <a:ln>
                              <a:noFill/>
                            </a:ln>
                            <a:solidFill>
                              <a:schemeClr val="accent4">
                                <a:lumMod val="20000"/>
                                <a:lumOff val="80000"/>
                              </a:schemeClr>
                            </a:solidFill>
                            <a:effectLst/>
                            <a:uLnTx/>
                            <a:uFillTx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4</m:t>
                        </m:r>
                      </m:num>
                      <m:den>
                        <m:r>
                          <a:rPr kumimoji="0" lang="es-ES" sz="1400" b="0" i="1" u="none" strike="noStrike" kern="0" cap="none" spc="0" normalizeH="0" baseline="0">
                            <a:ln>
                              <a:noFill/>
                            </a:ln>
                            <a:solidFill>
                              <a:schemeClr val="accent4">
                                <a:lumMod val="20000"/>
                                <a:lumOff val="80000"/>
                              </a:schemeClr>
                            </a:solidFill>
                            <a:effectLst/>
                            <a:uLnTx/>
                            <a:uFillTx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2</m:t>
                        </m:r>
                      </m:den>
                    </m:f>
                    <m:r>
                      <a:rPr kumimoji="0" lang="es-ES" sz="1400" b="0" i="1" u="none" strike="noStrike" kern="0" cap="none" spc="0" normalizeH="0" baseline="0">
                        <a:ln>
                          <a:noFill/>
                        </a:ln>
                        <a:solidFill>
                          <a:schemeClr val="accent4">
                            <a:lumMod val="20000"/>
                            <a:lumOff val="80000"/>
                          </a:schemeClr>
                        </a:solidFill>
                        <a:effectLst/>
                        <a:uLnTx/>
                        <a:uFillTx/>
                        <a:latin typeface="Cambria Math" panose="02040503050406030204" pitchFamily="18" charset="0"/>
                        <a:ea typeface="+mn-ea"/>
                        <a:cs typeface="+mn-cs"/>
                      </a:rPr>
                      <m:t>∗</m:t>
                    </m:r>
                    <m:r>
                      <a:rPr kumimoji="0" lang="es-ES" sz="1400" b="0" i="1" u="none" strike="noStrike" kern="0" cap="none" spc="0" normalizeH="0" baseline="0">
                        <a:ln>
                          <a:noFill/>
                        </a:ln>
                        <a:solidFill>
                          <a:schemeClr val="accent4">
                            <a:lumMod val="20000"/>
                            <a:lumOff val="80000"/>
                          </a:schemeClr>
                        </a:solidFill>
                        <a:effectLst/>
                        <a:uLnTx/>
                        <a:uFillTx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𝑆</m:t>
                    </m:r>
                  </m:oMath>
                </m:oMathPara>
              </a14:m>
              <a:endParaRPr kumimoji="0" lang="es-PE" sz="1600" b="0" i="1" u="none" strike="noStrike" kern="0" cap="none" spc="0" normalizeH="0" baseline="0">
                <a:ln>
                  <a:noFill/>
                </a:ln>
                <a:solidFill>
                  <a:schemeClr val="accent4">
                    <a:lumMod val="20000"/>
                    <a:lumOff val="80000"/>
                  </a:schemeClr>
                </a:solidFill>
                <a:effectLst/>
                <a:uLnTx/>
                <a:uFillTx/>
                <a:latin typeface="Cambria Math" panose="02040503050406030204" pitchFamily="18" charset="0"/>
                <a:ea typeface="+mn-ea"/>
                <a:cs typeface="+mn-cs"/>
              </a:endParaRPr>
            </a:p>
          </xdr:txBody>
        </xdr:sp>
      </mc:Choice>
      <mc:Fallback xmlns="">
        <xdr:sp macro="" textlink="">
          <xdr:nvSpPr>
            <xdr:cNvPr id="138" name="CuadroTexto 294">
              <a:extLst>
                <a:ext uri="{FF2B5EF4-FFF2-40B4-BE49-F238E27FC236}">
                  <a16:creationId xmlns:a16="http://schemas.microsoft.com/office/drawing/2014/main" id="{A31D1124-0E06-4E44-9216-24F8F274EE94}"/>
                </a:ext>
              </a:extLst>
            </xdr:cNvPr>
            <xdr:cNvSpPr txBox="1"/>
          </xdr:nvSpPr>
          <xdr:spPr>
            <a:xfrm>
              <a:off x="1266825" y="58378725"/>
              <a:ext cx="1485900" cy="428625"/>
            </a:xfrm>
            <a:prstGeom prst="rect">
              <a:avLst/>
            </a:prstGeom>
            <a:solidFill>
              <a:srgbClr val="70AD47">
                <a:lumMod val="75000"/>
              </a:srgbClr>
            </a:solidFill>
            <a:ln w="19050" cmpd="dbl">
              <a:solidFill>
                <a:srgbClr val="002060"/>
              </a:solidFill>
            </a:ln>
            <a:effectLst/>
          </xdr:spPr>
          <xdr:txBody>
            <a:bodyPr vertOverflow="clip" horzOverflow="clip" wrap="square" lIns="0" tIns="0" rIns="0" bIns="0" rtlCol="0" anchor="t">
              <a:noAutofit/>
            </a:bodyPr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s-ES" sz="1400" b="0" i="0" u="none" strike="noStrike" kern="0" cap="none" spc="0" normalizeH="0" baseline="0">
                  <a:ln>
                    <a:noFill/>
                  </a:ln>
                  <a:solidFill>
                    <a:schemeClr val="accent4">
                      <a:lumMod val="20000"/>
                      <a:lumOff val="80000"/>
                    </a:schemeClr>
                  </a:solidFill>
                  <a:effectLst/>
                  <a:uLnTx/>
                  <a:uFillTx/>
                  <a:latin typeface="Cambria Math" panose="02040503050406030204" pitchFamily="18" charset="0"/>
                  <a:ea typeface="+mn-ea"/>
                  <a:cs typeface="+mn-cs"/>
                </a:rPr>
                <a:t>𝑞</a:t>
              </a:r>
              <a:r>
                <a:rPr kumimoji="0" lang="es-PE" sz="1400" b="0" i="0" u="none" strike="noStrike" kern="0" cap="none" spc="0" normalizeH="0" baseline="0">
                  <a:ln>
                    <a:noFill/>
                  </a:ln>
                  <a:solidFill>
                    <a:schemeClr val="accent4">
                      <a:lumMod val="20000"/>
                      <a:lumOff val="80000"/>
                    </a:schemeClr>
                  </a:solidFill>
                  <a:effectLst/>
                  <a:uLnTx/>
                  <a:uFillTx/>
                  <a:latin typeface="Cambria Math" panose="02040503050406030204" pitchFamily="18" charset="0"/>
                  <a:ea typeface="+mn-ea"/>
                  <a:cs typeface="+mn-cs"/>
                </a:rPr>
                <a:t>_(</a:t>
              </a:r>
              <a:r>
                <a:rPr kumimoji="0" lang="es-ES" sz="1400" b="0" i="0" u="none" strike="noStrike" kern="0" cap="none" spc="0" normalizeH="0" baseline="0">
                  <a:ln>
                    <a:noFill/>
                  </a:ln>
                  <a:solidFill>
                    <a:schemeClr val="accent4">
                      <a:lumMod val="20000"/>
                      <a:lumOff val="80000"/>
                    </a:schemeClr>
                  </a:solidFill>
                  <a:effectLst/>
                  <a:uLnTx/>
                  <a:uFillTx/>
                  <a:latin typeface="Cambria Math" panose="02040503050406030204" pitchFamily="18" charset="0"/>
                  <a:ea typeface="+mn-ea"/>
                  <a:cs typeface="+mn-cs"/>
                </a:rPr>
                <a:t>2−4</a:t>
              </a:r>
              <a:r>
                <a:rPr kumimoji="0" lang="es-PE" sz="1400" b="0" i="0" u="none" strike="noStrike" kern="0" cap="none" spc="0" normalizeH="0" baseline="0">
                  <a:ln>
                    <a:noFill/>
                  </a:ln>
                  <a:solidFill>
                    <a:schemeClr val="accent4">
                      <a:lumMod val="20000"/>
                      <a:lumOff val="80000"/>
                    </a:schemeClr>
                  </a:solidFill>
                  <a:effectLst/>
                  <a:uLnTx/>
                  <a:uFillTx/>
                  <a:latin typeface="Cambria Math" panose="02040503050406030204" pitchFamily="18" charset="0"/>
                  <a:ea typeface="+mn-ea"/>
                  <a:cs typeface="+mn-cs"/>
                </a:rPr>
                <a:t>)</a:t>
              </a:r>
              <a:r>
                <a:rPr kumimoji="0" lang="es-ES" sz="1400" b="0" i="0" u="none" strike="noStrike" kern="0" cap="none" spc="0" normalizeH="0" baseline="0">
                  <a:ln>
                    <a:noFill/>
                  </a:ln>
                  <a:solidFill>
                    <a:schemeClr val="accent4">
                      <a:lumMod val="20000"/>
                      <a:lumOff val="80000"/>
                    </a:schemeClr>
                  </a:solidFill>
                  <a:effectLst/>
                  <a:uLnTx/>
                  <a:uFillTx/>
                  <a:latin typeface="Cambria Math" panose="02040503050406030204" pitchFamily="18" charset="0"/>
                  <a:ea typeface="+mn-ea"/>
                  <a:cs typeface="+mn-cs"/>
                </a:rPr>
                <a:t>=</a:t>
              </a:r>
              <a:r>
                <a:rPr kumimoji="0" lang="es-PE" sz="1400" b="0" i="0" u="none" strike="noStrike" kern="0" cap="none" spc="0" normalizeH="0" baseline="0">
                  <a:ln>
                    <a:noFill/>
                  </a:ln>
                  <a:solidFill>
                    <a:schemeClr val="accent4">
                      <a:lumMod val="20000"/>
                      <a:lumOff val="80000"/>
                    </a:schemeClr>
                  </a:solidFill>
                  <a:effectLst/>
                  <a:uLnTx/>
                  <a:uFillTx/>
                  <a:latin typeface="Cambria Math" panose="02040503050406030204" pitchFamily="18" charset="0"/>
                  <a:ea typeface="+mn-ea"/>
                  <a:cs typeface="+mn-cs"/>
                </a:rPr>
                <a:t>(</a:t>
              </a:r>
              <a:r>
                <a:rPr kumimoji="0" lang="es-ES" sz="1400" b="0" i="0" u="none" strike="noStrike" kern="0" cap="none" spc="0" normalizeH="0" baseline="0">
                  <a:ln>
                    <a:noFill/>
                  </a:ln>
                  <a:solidFill>
                    <a:schemeClr val="accent4">
                      <a:lumMod val="20000"/>
                      <a:lumOff val="80000"/>
                    </a:schemeClr>
                  </a:solidFill>
                  <a:effectLst/>
                  <a:uLnTx/>
                  <a:uFillTx/>
                  <a:latin typeface="Cambria Math" panose="02040503050406030204" pitchFamily="18" charset="0"/>
                  <a:ea typeface="+mn-ea"/>
                  <a:cs typeface="+mn-cs"/>
                </a:rPr>
                <a:t>𝑞2+𝑞4</a:t>
              </a:r>
              <a:r>
                <a:rPr kumimoji="0" lang="es-PE" sz="1400" b="0" i="0" u="none" strike="noStrike" kern="0" cap="none" spc="0" normalizeH="0" baseline="0">
                  <a:ln>
                    <a:noFill/>
                  </a:ln>
                  <a:solidFill>
                    <a:schemeClr val="accent4">
                      <a:lumMod val="20000"/>
                      <a:lumOff val="80000"/>
                    </a:schemeClr>
                  </a:solidFill>
                  <a:effectLst/>
                  <a:uLnTx/>
                  <a:uFillTx/>
                  <a:latin typeface="Cambria Math" panose="02040503050406030204" pitchFamily="18" charset="0"/>
                  <a:ea typeface="+mn-ea"/>
                  <a:cs typeface="+mn-cs"/>
                </a:rPr>
                <a:t>)/</a:t>
              </a:r>
              <a:r>
                <a:rPr kumimoji="0" lang="es-ES" sz="1400" b="0" i="0" u="none" strike="noStrike" kern="0" cap="none" spc="0" normalizeH="0" baseline="0">
                  <a:ln>
                    <a:noFill/>
                  </a:ln>
                  <a:solidFill>
                    <a:schemeClr val="accent4">
                      <a:lumMod val="20000"/>
                      <a:lumOff val="80000"/>
                    </a:schemeClr>
                  </a:solidFill>
                  <a:effectLst/>
                  <a:uLnTx/>
                  <a:uFillTx/>
                  <a:latin typeface="Cambria Math" panose="02040503050406030204" pitchFamily="18" charset="0"/>
                  <a:ea typeface="+mn-ea"/>
                  <a:cs typeface="+mn-cs"/>
                </a:rPr>
                <a:t>2∗𝑆</a:t>
              </a:r>
              <a:endParaRPr kumimoji="0" lang="es-PE" sz="1600" b="0" i="1" u="none" strike="noStrike" kern="0" cap="none" spc="0" normalizeH="0" baseline="0">
                <a:ln>
                  <a:noFill/>
                </a:ln>
                <a:solidFill>
                  <a:schemeClr val="accent4">
                    <a:lumMod val="20000"/>
                    <a:lumOff val="80000"/>
                  </a:schemeClr>
                </a:solidFill>
                <a:effectLst/>
                <a:uLnTx/>
                <a:uFillTx/>
                <a:latin typeface="Cambria Math" panose="02040503050406030204" pitchFamily="18" charset="0"/>
                <a:ea typeface="+mn-ea"/>
                <a:cs typeface="+mn-cs"/>
              </a:endParaRPr>
            </a:p>
          </xdr:txBody>
        </xdr:sp>
      </mc:Fallback>
    </mc:AlternateContent>
    <xdr:clientData/>
  </xdr:twoCellAnchor>
  <xdr:twoCellAnchor>
    <xdr:from>
      <xdr:col>5</xdr:col>
      <xdr:colOff>38100</xdr:colOff>
      <xdr:row>258</xdr:row>
      <xdr:rowOff>76200</xdr:rowOff>
    </xdr:from>
    <xdr:to>
      <xdr:col>10</xdr:col>
      <xdr:colOff>238125</xdr:colOff>
      <xdr:row>260</xdr:row>
      <xdr:rowOff>47625</xdr:rowOff>
    </xdr:to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39" name="CuadroTexto 294">
              <a:extLst>
                <a:ext uri="{FF2B5EF4-FFF2-40B4-BE49-F238E27FC236}">
                  <a16:creationId xmlns:a16="http://schemas.microsoft.com/office/drawing/2014/main" id="{C490DB99-F67E-4082-84C4-6CAEBFBE8BFA}"/>
                </a:ext>
              </a:extLst>
            </xdr:cNvPr>
            <xdr:cNvSpPr txBox="1"/>
          </xdr:nvSpPr>
          <xdr:spPr>
            <a:xfrm>
              <a:off x="1276350" y="59407425"/>
              <a:ext cx="1485900" cy="428625"/>
            </a:xfrm>
            <a:prstGeom prst="rect">
              <a:avLst/>
            </a:prstGeom>
            <a:solidFill>
              <a:srgbClr val="70AD47">
                <a:lumMod val="75000"/>
              </a:srgbClr>
            </a:solidFill>
            <a:ln w="19050" cmpd="dbl">
              <a:solidFill>
                <a:srgbClr val="002060"/>
              </a:solidFill>
            </a:ln>
            <a:effectLst/>
          </xdr:spPr>
          <xdr:txBody>
            <a:bodyPr vertOverflow="clip" horzOverflow="clip" wrap="square" lIns="0" tIns="0" rIns="0" bIns="0" rtlCol="0" anchor="t">
              <a:noAutofit/>
            </a:bodyPr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kumimoji="0" lang="es-PE" sz="1400" b="0" i="1" u="none" strike="noStrike" kern="0" cap="none" spc="0" normalizeH="0" baseline="0">
                            <a:ln>
                              <a:noFill/>
                            </a:ln>
                            <a:solidFill>
                              <a:schemeClr val="accent4">
                                <a:lumMod val="20000"/>
                                <a:lumOff val="80000"/>
                              </a:schemeClr>
                            </a:solidFill>
                            <a:effectLst/>
                            <a:uLnTx/>
                            <a:uFillTx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sSubPr>
                      <m:e>
                        <m:r>
                          <a:rPr kumimoji="0" lang="es-ES" sz="1400" b="0" i="1" u="none" strike="noStrike" kern="0" cap="none" spc="0" normalizeH="0" baseline="0">
                            <a:ln>
                              <a:noFill/>
                            </a:ln>
                            <a:solidFill>
                              <a:schemeClr val="accent4">
                                <a:lumMod val="20000"/>
                                <a:lumOff val="80000"/>
                              </a:schemeClr>
                            </a:solidFill>
                            <a:effectLst/>
                            <a:uLnTx/>
                            <a:uFillTx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𝑞</m:t>
                        </m:r>
                      </m:e>
                      <m:sub>
                        <m:r>
                          <a:rPr kumimoji="0" lang="es-ES" sz="1400" b="0" i="1" u="none" strike="noStrike" kern="0" cap="none" spc="0" normalizeH="0" baseline="0">
                            <a:ln>
                              <a:noFill/>
                            </a:ln>
                            <a:solidFill>
                              <a:schemeClr val="accent4">
                                <a:lumMod val="20000"/>
                                <a:lumOff val="80000"/>
                              </a:schemeClr>
                            </a:solidFill>
                            <a:effectLst/>
                            <a:uLnTx/>
                            <a:uFillTx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1−2</m:t>
                        </m:r>
                      </m:sub>
                    </m:sSub>
                    <m:r>
                      <a:rPr kumimoji="0" lang="es-ES" sz="1400" b="0" i="1" u="none" strike="noStrike" kern="0" cap="none" spc="0" normalizeH="0" baseline="0">
                        <a:ln>
                          <a:noFill/>
                        </a:ln>
                        <a:solidFill>
                          <a:schemeClr val="accent4">
                            <a:lumMod val="20000"/>
                            <a:lumOff val="80000"/>
                          </a:schemeClr>
                        </a:solidFill>
                        <a:effectLst/>
                        <a:uLnTx/>
                        <a:uFillTx/>
                        <a:latin typeface="Cambria Math" panose="02040503050406030204" pitchFamily="18" charset="0"/>
                        <a:ea typeface="+mn-ea"/>
                        <a:cs typeface="+mn-cs"/>
                      </a:rPr>
                      <m:t>=</m:t>
                    </m:r>
                    <m:f>
                      <m:fPr>
                        <m:ctrlPr>
                          <a:rPr kumimoji="0" lang="es-PE" sz="1400" b="0" i="1" u="none" strike="noStrike" kern="0" cap="none" spc="0" normalizeH="0" baseline="0">
                            <a:ln>
                              <a:noFill/>
                            </a:ln>
                            <a:solidFill>
                              <a:schemeClr val="accent4">
                                <a:lumMod val="20000"/>
                                <a:lumOff val="80000"/>
                              </a:schemeClr>
                            </a:solidFill>
                            <a:effectLst/>
                            <a:uLnTx/>
                            <a:uFillTx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fPr>
                      <m:num>
                        <m:r>
                          <a:rPr kumimoji="0" lang="es-ES" sz="1400" b="0" i="1" u="none" strike="noStrike" kern="0" cap="none" spc="0" normalizeH="0" baseline="0">
                            <a:ln>
                              <a:noFill/>
                            </a:ln>
                            <a:solidFill>
                              <a:schemeClr val="accent4">
                                <a:lumMod val="20000"/>
                                <a:lumOff val="80000"/>
                              </a:schemeClr>
                            </a:solidFill>
                            <a:effectLst/>
                            <a:uLnTx/>
                            <a:uFillTx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𝑞</m:t>
                        </m:r>
                        <m:r>
                          <a:rPr kumimoji="0" lang="es-ES" sz="1400" b="0" i="1" u="none" strike="noStrike" kern="0" cap="none" spc="0" normalizeH="0" baseline="0">
                            <a:ln>
                              <a:noFill/>
                            </a:ln>
                            <a:solidFill>
                              <a:schemeClr val="accent4">
                                <a:lumMod val="20000"/>
                                <a:lumOff val="80000"/>
                              </a:schemeClr>
                            </a:solidFill>
                            <a:effectLst/>
                            <a:uLnTx/>
                            <a:uFillTx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1+</m:t>
                        </m:r>
                        <m:r>
                          <a:rPr kumimoji="0" lang="es-ES" sz="1400" b="0" i="1" u="none" strike="noStrike" kern="0" cap="none" spc="0" normalizeH="0" baseline="0">
                            <a:ln>
                              <a:noFill/>
                            </a:ln>
                            <a:solidFill>
                              <a:schemeClr val="accent4">
                                <a:lumMod val="20000"/>
                                <a:lumOff val="80000"/>
                              </a:schemeClr>
                            </a:solidFill>
                            <a:effectLst/>
                            <a:uLnTx/>
                            <a:uFillTx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𝑞</m:t>
                        </m:r>
                        <m:r>
                          <a:rPr kumimoji="0" lang="es-ES" sz="1400" b="0" i="1" u="none" strike="noStrike" kern="0" cap="none" spc="0" normalizeH="0" baseline="0">
                            <a:ln>
                              <a:noFill/>
                            </a:ln>
                            <a:solidFill>
                              <a:schemeClr val="accent4">
                                <a:lumMod val="20000"/>
                                <a:lumOff val="80000"/>
                              </a:schemeClr>
                            </a:solidFill>
                            <a:effectLst/>
                            <a:uLnTx/>
                            <a:uFillTx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2</m:t>
                        </m:r>
                      </m:num>
                      <m:den>
                        <m:r>
                          <a:rPr kumimoji="0" lang="es-ES" sz="1400" b="0" i="1" u="none" strike="noStrike" kern="0" cap="none" spc="0" normalizeH="0" baseline="0">
                            <a:ln>
                              <a:noFill/>
                            </a:ln>
                            <a:solidFill>
                              <a:schemeClr val="accent4">
                                <a:lumMod val="20000"/>
                                <a:lumOff val="80000"/>
                              </a:schemeClr>
                            </a:solidFill>
                            <a:effectLst/>
                            <a:uLnTx/>
                            <a:uFillTx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2</m:t>
                        </m:r>
                      </m:den>
                    </m:f>
                    <m:r>
                      <a:rPr kumimoji="0" lang="es-ES" sz="1400" b="0" i="1" u="none" strike="noStrike" kern="0" cap="none" spc="0" normalizeH="0" baseline="0">
                        <a:ln>
                          <a:noFill/>
                        </a:ln>
                        <a:solidFill>
                          <a:schemeClr val="accent4">
                            <a:lumMod val="20000"/>
                            <a:lumOff val="80000"/>
                          </a:schemeClr>
                        </a:solidFill>
                        <a:effectLst/>
                        <a:uLnTx/>
                        <a:uFillTx/>
                        <a:latin typeface="Cambria Math" panose="02040503050406030204" pitchFamily="18" charset="0"/>
                        <a:ea typeface="+mn-ea"/>
                        <a:cs typeface="+mn-cs"/>
                      </a:rPr>
                      <m:t>∗</m:t>
                    </m:r>
                    <m:r>
                      <a:rPr kumimoji="0" lang="es-ES" sz="1400" b="0" i="1" u="none" strike="noStrike" kern="0" cap="none" spc="0" normalizeH="0" baseline="0">
                        <a:ln>
                          <a:noFill/>
                        </a:ln>
                        <a:solidFill>
                          <a:schemeClr val="accent4">
                            <a:lumMod val="20000"/>
                            <a:lumOff val="80000"/>
                          </a:schemeClr>
                        </a:solidFill>
                        <a:effectLst/>
                        <a:uLnTx/>
                        <a:uFillTx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𝑇</m:t>
                    </m:r>
                  </m:oMath>
                </m:oMathPara>
              </a14:m>
              <a:endParaRPr kumimoji="0" lang="es-PE" sz="1600" b="0" i="1" u="none" strike="noStrike" kern="0" cap="none" spc="0" normalizeH="0" baseline="0">
                <a:ln>
                  <a:noFill/>
                </a:ln>
                <a:solidFill>
                  <a:schemeClr val="accent4">
                    <a:lumMod val="20000"/>
                    <a:lumOff val="80000"/>
                  </a:schemeClr>
                </a:solidFill>
                <a:effectLst/>
                <a:uLnTx/>
                <a:uFillTx/>
                <a:latin typeface="Cambria Math" panose="02040503050406030204" pitchFamily="18" charset="0"/>
                <a:ea typeface="+mn-ea"/>
                <a:cs typeface="+mn-cs"/>
              </a:endParaRPr>
            </a:p>
          </xdr:txBody>
        </xdr:sp>
      </mc:Choice>
      <mc:Fallback xmlns="">
        <xdr:sp macro="" textlink="">
          <xdr:nvSpPr>
            <xdr:cNvPr id="139" name="CuadroTexto 294">
              <a:extLst>
                <a:ext uri="{FF2B5EF4-FFF2-40B4-BE49-F238E27FC236}">
                  <a16:creationId xmlns:a16="http://schemas.microsoft.com/office/drawing/2014/main" id="{C490DB99-F67E-4082-84C4-6CAEBFBE8BFA}"/>
                </a:ext>
              </a:extLst>
            </xdr:cNvPr>
            <xdr:cNvSpPr txBox="1"/>
          </xdr:nvSpPr>
          <xdr:spPr>
            <a:xfrm>
              <a:off x="1276350" y="59407425"/>
              <a:ext cx="1485900" cy="428625"/>
            </a:xfrm>
            <a:prstGeom prst="rect">
              <a:avLst/>
            </a:prstGeom>
            <a:solidFill>
              <a:srgbClr val="70AD47">
                <a:lumMod val="75000"/>
              </a:srgbClr>
            </a:solidFill>
            <a:ln w="19050" cmpd="dbl">
              <a:solidFill>
                <a:srgbClr val="002060"/>
              </a:solidFill>
            </a:ln>
            <a:effectLst/>
          </xdr:spPr>
          <xdr:txBody>
            <a:bodyPr vertOverflow="clip" horzOverflow="clip" wrap="square" lIns="0" tIns="0" rIns="0" bIns="0" rtlCol="0" anchor="t">
              <a:noAutofit/>
            </a:bodyPr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s-ES" sz="1400" b="0" i="0" u="none" strike="noStrike" kern="0" cap="none" spc="0" normalizeH="0" baseline="0">
                  <a:ln>
                    <a:noFill/>
                  </a:ln>
                  <a:solidFill>
                    <a:schemeClr val="accent4">
                      <a:lumMod val="20000"/>
                      <a:lumOff val="80000"/>
                    </a:schemeClr>
                  </a:solidFill>
                  <a:effectLst/>
                  <a:uLnTx/>
                  <a:uFillTx/>
                  <a:latin typeface="Cambria Math" panose="02040503050406030204" pitchFamily="18" charset="0"/>
                  <a:ea typeface="+mn-ea"/>
                  <a:cs typeface="+mn-cs"/>
                </a:rPr>
                <a:t>𝑞</a:t>
              </a:r>
              <a:r>
                <a:rPr kumimoji="0" lang="es-PE" sz="1400" b="0" i="0" u="none" strike="noStrike" kern="0" cap="none" spc="0" normalizeH="0" baseline="0">
                  <a:ln>
                    <a:noFill/>
                  </a:ln>
                  <a:solidFill>
                    <a:schemeClr val="accent4">
                      <a:lumMod val="20000"/>
                      <a:lumOff val="80000"/>
                    </a:schemeClr>
                  </a:solidFill>
                  <a:effectLst/>
                  <a:uLnTx/>
                  <a:uFillTx/>
                  <a:latin typeface="Cambria Math" panose="02040503050406030204" pitchFamily="18" charset="0"/>
                  <a:ea typeface="+mn-ea"/>
                  <a:cs typeface="+mn-cs"/>
                </a:rPr>
                <a:t>_(</a:t>
              </a:r>
              <a:r>
                <a:rPr kumimoji="0" lang="es-ES" sz="1400" b="0" i="0" u="none" strike="noStrike" kern="0" cap="none" spc="0" normalizeH="0" baseline="0">
                  <a:ln>
                    <a:noFill/>
                  </a:ln>
                  <a:solidFill>
                    <a:schemeClr val="accent4">
                      <a:lumMod val="20000"/>
                      <a:lumOff val="80000"/>
                    </a:schemeClr>
                  </a:solidFill>
                  <a:effectLst/>
                  <a:uLnTx/>
                  <a:uFillTx/>
                  <a:latin typeface="Cambria Math" panose="02040503050406030204" pitchFamily="18" charset="0"/>
                  <a:ea typeface="+mn-ea"/>
                  <a:cs typeface="+mn-cs"/>
                </a:rPr>
                <a:t>1−2</a:t>
              </a:r>
              <a:r>
                <a:rPr kumimoji="0" lang="es-PE" sz="1400" b="0" i="0" u="none" strike="noStrike" kern="0" cap="none" spc="0" normalizeH="0" baseline="0">
                  <a:ln>
                    <a:noFill/>
                  </a:ln>
                  <a:solidFill>
                    <a:schemeClr val="accent4">
                      <a:lumMod val="20000"/>
                      <a:lumOff val="80000"/>
                    </a:schemeClr>
                  </a:solidFill>
                  <a:effectLst/>
                  <a:uLnTx/>
                  <a:uFillTx/>
                  <a:latin typeface="Cambria Math" panose="02040503050406030204" pitchFamily="18" charset="0"/>
                  <a:ea typeface="+mn-ea"/>
                  <a:cs typeface="+mn-cs"/>
                </a:rPr>
                <a:t>)</a:t>
              </a:r>
              <a:r>
                <a:rPr kumimoji="0" lang="es-ES" sz="1400" b="0" i="0" u="none" strike="noStrike" kern="0" cap="none" spc="0" normalizeH="0" baseline="0">
                  <a:ln>
                    <a:noFill/>
                  </a:ln>
                  <a:solidFill>
                    <a:schemeClr val="accent4">
                      <a:lumMod val="20000"/>
                      <a:lumOff val="80000"/>
                    </a:schemeClr>
                  </a:solidFill>
                  <a:effectLst/>
                  <a:uLnTx/>
                  <a:uFillTx/>
                  <a:latin typeface="Cambria Math" panose="02040503050406030204" pitchFamily="18" charset="0"/>
                  <a:ea typeface="+mn-ea"/>
                  <a:cs typeface="+mn-cs"/>
                </a:rPr>
                <a:t>=</a:t>
              </a:r>
              <a:r>
                <a:rPr kumimoji="0" lang="es-PE" sz="1400" b="0" i="0" u="none" strike="noStrike" kern="0" cap="none" spc="0" normalizeH="0" baseline="0">
                  <a:ln>
                    <a:noFill/>
                  </a:ln>
                  <a:solidFill>
                    <a:schemeClr val="accent4">
                      <a:lumMod val="20000"/>
                      <a:lumOff val="80000"/>
                    </a:schemeClr>
                  </a:solidFill>
                  <a:effectLst/>
                  <a:uLnTx/>
                  <a:uFillTx/>
                  <a:latin typeface="Cambria Math" panose="02040503050406030204" pitchFamily="18" charset="0"/>
                  <a:ea typeface="+mn-ea"/>
                  <a:cs typeface="+mn-cs"/>
                </a:rPr>
                <a:t>(</a:t>
              </a:r>
              <a:r>
                <a:rPr kumimoji="0" lang="es-ES" sz="1400" b="0" i="0" u="none" strike="noStrike" kern="0" cap="none" spc="0" normalizeH="0" baseline="0">
                  <a:ln>
                    <a:noFill/>
                  </a:ln>
                  <a:solidFill>
                    <a:schemeClr val="accent4">
                      <a:lumMod val="20000"/>
                      <a:lumOff val="80000"/>
                    </a:schemeClr>
                  </a:solidFill>
                  <a:effectLst/>
                  <a:uLnTx/>
                  <a:uFillTx/>
                  <a:latin typeface="Cambria Math" panose="02040503050406030204" pitchFamily="18" charset="0"/>
                  <a:ea typeface="+mn-ea"/>
                  <a:cs typeface="+mn-cs"/>
                </a:rPr>
                <a:t>𝑞1+𝑞2</a:t>
              </a:r>
              <a:r>
                <a:rPr kumimoji="0" lang="es-PE" sz="1400" b="0" i="0" u="none" strike="noStrike" kern="0" cap="none" spc="0" normalizeH="0" baseline="0">
                  <a:ln>
                    <a:noFill/>
                  </a:ln>
                  <a:solidFill>
                    <a:schemeClr val="accent4">
                      <a:lumMod val="20000"/>
                      <a:lumOff val="80000"/>
                    </a:schemeClr>
                  </a:solidFill>
                  <a:effectLst/>
                  <a:uLnTx/>
                  <a:uFillTx/>
                  <a:latin typeface="Cambria Math" panose="02040503050406030204" pitchFamily="18" charset="0"/>
                  <a:ea typeface="+mn-ea"/>
                  <a:cs typeface="+mn-cs"/>
                </a:rPr>
                <a:t>)/</a:t>
              </a:r>
              <a:r>
                <a:rPr kumimoji="0" lang="es-ES" sz="1400" b="0" i="0" u="none" strike="noStrike" kern="0" cap="none" spc="0" normalizeH="0" baseline="0">
                  <a:ln>
                    <a:noFill/>
                  </a:ln>
                  <a:solidFill>
                    <a:schemeClr val="accent4">
                      <a:lumMod val="20000"/>
                      <a:lumOff val="80000"/>
                    </a:schemeClr>
                  </a:solidFill>
                  <a:effectLst/>
                  <a:uLnTx/>
                  <a:uFillTx/>
                  <a:latin typeface="Cambria Math" panose="02040503050406030204" pitchFamily="18" charset="0"/>
                  <a:ea typeface="+mn-ea"/>
                  <a:cs typeface="+mn-cs"/>
                </a:rPr>
                <a:t>2∗𝑇</a:t>
              </a:r>
              <a:endParaRPr kumimoji="0" lang="es-PE" sz="1600" b="0" i="1" u="none" strike="noStrike" kern="0" cap="none" spc="0" normalizeH="0" baseline="0">
                <a:ln>
                  <a:noFill/>
                </a:ln>
                <a:solidFill>
                  <a:schemeClr val="accent4">
                    <a:lumMod val="20000"/>
                    <a:lumOff val="80000"/>
                  </a:schemeClr>
                </a:solidFill>
                <a:effectLst/>
                <a:uLnTx/>
                <a:uFillTx/>
                <a:latin typeface="Cambria Math" panose="02040503050406030204" pitchFamily="18" charset="0"/>
                <a:ea typeface="+mn-ea"/>
                <a:cs typeface="+mn-cs"/>
              </a:endParaRPr>
            </a:p>
          </xdr:txBody>
        </xdr:sp>
      </mc:Fallback>
    </mc:AlternateContent>
    <xdr:clientData/>
  </xdr:twoCellAnchor>
  <xdr:twoCellAnchor>
    <xdr:from>
      <xdr:col>5</xdr:col>
      <xdr:colOff>28575</xdr:colOff>
      <xdr:row>261</xdr:row>
      <xdr:rowOff>57150</xdr:rowOff>
    </xdr:from>
    <xdr:to>
      <xdr:col>10</xdr:col>
      <xdr:colOff>228600</xdr:colOff>
      <xdr:row>263</xdr:row>
      <xdr:rowOff>28575</xdr:rowOff>
    </xdr:to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40" name="CuadroTexto 294">
              <a:extLst>
                <a:ext uri="{FF2B5EF4-FFF2-40B4-BE49-F238E27FC236}">
                  <a16:creationId xmlns:a16="http://schemas.microsoft.com/office/drawing/2014/main" id="{8D69B005-4FA3-4B7E-8FF5-00BA49E00074}"/>
                </a:ext>
              </a:extLst>
            </xdr:cNvPr>
            <xdr:cNvSpPr txBox="1"/>
          </xdr:nvSpPr>
          <xdr:spPr>
            <a:xfrm>
              <a:off x="1266825" y="60074175"/>
              <a:ext cx="1485900" cy="428625"/>
            </a:xfrm>
            <a:prstGeom prst="rect">
              <a:avLst/>
            </a:prstGeom>
            <a:solidFill>
              <a:srgbClr val="70AD47">
                <a:lumMod val="75000"/>
              </a:srgbClr>
            </a:solidFill>
            <a:ln w="19050" cmpd="dbl">
              <a:solidFill>
                <a:srgbClr val="002060"/>
              </a:solidFill>
            </a:ln>
            <a:effectLst/>
          </xdr:spPr>
          <xdr:txBody>
            <a:bodyPr vertOverflow="clip" horzOverflow="clip" wrap="square" lIns="0" tIns="0" rIns="0" bIns="0" rtlCol="0" anchor="t">
              <a:noAutofit/>
            </a:bodyPr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kumimoji="0" lang="es-PE" sz="1400" b="0" i="1" u="none" strike="noStrike" kern="0" cap="none" spc="0" normalizeH="0" baseline="0">
                            <a:ln>
                              <a:noFill/>
                            </a:ln>
                            <a:solidFill>
                              <a:schemeClr val="accent4">
                                <a:lumMod val="20000"/>
                                <a:lumOff val="80000"/>
                              </a:schemeClr>
                            </a:solidFill>
                            <a:effectLst/>
                            <a:uLnTx/>
                            <a:uFillTx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sSubPr>
                      <m:e>
                        <m:r>
                          <a:rPr kumimoji="0" lang="es-ES" sz="1400" b="0" i="1" u="none" strike="noStrike" kern="0" cap="none" spc="0" normalizeH="0" baseline="0">
                            <a:ln>
                              <a:noFill/>
                            </a:ln>
                            <a:solidFill>
                              <a:schemeClr val="accent4">
                                <a:lumMod val="20000"/>
                                <a:lumOff val="80000"/>
                              </a:schemeClr>
                            </a:solidFill>
                            <a:effectLst/>
                            <a:uLnTx/>
                            <a:uFillTx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𝑞</m:t>
                        </m:r>
                      </m:e>
                      <m:sub>
                        <m:r>
                          <a:rPr kumimoji="0" lang="es-ES" sz="1400" b="0" i="1" u="none" strike="noStrike" kern="0" cap="none" spc="0" normalizeH="0" baseline="0">
                            <a:ln>
                              <a:noFill/>
                            </a:ln>
                            <a:solidFill>
                              <a:schemeClr val="accent4">
                                <a:lumMod val="20000"/>
                                <a:lumOff val="80000"/>
                              </a:schemeClr>
                            </a:solidFill>
                            <a:effectLst/>
                            <a:uLnTx/>
                            <a:uFillTx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3−4</m:t>
                        </m:r>
                      </m:sub>
                    </m:sSub>
                    <m:r>
                      <a:rPr kumimoji="0" lang="es-ES" sz="1400" b="0" i="1" u="none" strike="noStrike" kern="0" cap="none" spc="0" normalizeH="0" baseline="0">
                        <a:ln>
                          <a:noFill/>
                        </a:ln>
                        <a:solidFill>
                          <a:schemeClr val="accent4">
                            <a:lumMod val="20000"/>
                            <a:lumOff val="80000"/>
                          </a:schemeClr>
                        </a:solidFill>
                        <a:effectLst/>
                        <a:uLnTx/>
                        <a:uFillTx/>
                        <a:latin typeface="Cambria Math" panose="02040503050406030204" pitchFamily="18" charset="0"/>
                        <a:ea typeface="+mn-ea"/>
                        <a:cs typeface="+mn-cs"/>
                      </a:rPr>
                      <m:t>=</m:t>
                    </m:r>
                    <m:f>
                      <m:fPr>
                        <m:ctrlPr>
                          <a:rPr kumimoji="0" lang="es-PE" sz="1400" b="0" i="1" u="none" strike="noStrike" kern="0" cap="none" spc="0" normalizeH="0" baseline="0">
                            <a:ln>
                              <a:noFill/>
                            </a:ln>
                            <a:solidFill>
                              <a:schemeClr val="accent4">
                                <a:lumMod val="20000"/>
                                <a:lumOff val="80000"/>
                              </a:schemeClr>
                            </a:solidFill>
                            <a:effectLst/>
                            <a:uLnTx/>
                            <a:uFillTx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fPr>
                      <m:num>
                        <m:r>
                          <a:rPr kumimoji="0" lang="es-ES" sz="1400" b="0" i="1" u="none" strike="noStrike" kern="0" cap="none" spc="0" normalizeH="0" baseline="0">
                            <a:ln>
                              <a:noFill/>
                            </a:ln>
                            <a:solidFill>
                              <a:schemeClr val="accent4">
                                <a:lumMod val="20000"/>
                                <a:lumOff val="80000"/>
                              </a:schemeClr>
                            </a:solidFill>
                            <a:effectLst/>
                            <a:uLnTx/>
                            <a:uFillTx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𝑞</m:t>
                        </m:r>
                        <m:r>
                          <a:rPr kumimoji="0" lang="es-ES" sz="1400" b="0" i="1" u="none" strike="noStrike" kern="0" cap="none" spc="0" normalizeH="0" baseline="0">
                            <a:ln>
                              <a:noFill/>
                            </a:ln>
                            <a:solidFill>
                              <a:schemeClr val="accent4">
                                <a:lumMod val="20000"/>
                                <a:lumOff val="80000"/>
                              </a:schemeClr>
                            </a:solidFill>
                            <a:effectLst/>
                            <a:uLnTx/>
                            <a:uFillTx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3+</m:t>
                        </m:r>
                        <m:r>
                          <a:rPr kumimoji="0" lang="es-ES" sz="1400" b="0" i="1" u="none" strike="noStrike" kern="0" cap="none" spc="0" normalizeH="0" baseline="0">
                            <a:ln>
                              <a:noFill/>
                            </a:ln>
                            <a:solidFill>
                              <a:schemeClr val="accent4">
                                <a:lumMod val="20000"/>
                                <a:lumOff val="80000"/>
                              </a:schemeClr>
                            </a:solidFill>
                            <a:effectLst/>
                            <a:uLnTx/>
                            <a:uFillTx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𝑞</m:t>
                        </m:r>
                        <m:r>
                          <a:rPr kumimoji="0" lang="es-ES" sz="1400" b="0" i="1" u="none" strike="noStrike" kern="0" cap="none" spc="0" normalizeH="0" baseline="0">
                            <a:ln>
                              <a:noFill/>
                            </a:ln>
                            <a:solidFill>
                              <a:schemeClr val="accent4">
                                <a:lumMod val="20000"/>
                                <a:lumOff val="80000"/>
                              </a:schemeClr>
                            </a:solidFill>
                            <a:effectLst/>
                            <a:uLnTx/>
                            <a:uFillTx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4</m:t>
                        </m:r>
                      </m:num>
                      <m:den>
                        <m:r>
                          <a:rPr kumimoji="0" lang="es-ES" sz="1400" b="0" i="1" u="none" strike="noStrike" kern="0" cap="none" spc="0" normalizeH="0" baseline="0">
                            <a:ln>
                              <a:noFill/>
                            </a:ln>
                            <a:solidFill>
                              <a:schemeClr val="accent4">
                                <a:lumMod val="20000"/>
                                <a:lumOff val="80000"/>
                              </a:schemeClr>
                            </a:solidFill>
                            <a:effectLst/>
                            <a:uLnTx/>
                            <a:uFillTx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2</m:t>
                        </m:r>
                      </m:den>
                    </m:f>
                    <m:r>
                      <a:rPr kumimoji="0" lang="es-ES" sz="1400" b="0" i="1" u="none" strike="noStrike" kern="0" cap="none" spc="0" normalizeH="0" baseline="0">
                        <a:ln>
                          <a:noFill/>
                        </a:ln>
                        <a:solidFill>
                          <a:schemeClr val="accent4">
                            <a:lumMod val="20000"/>
                            <a:lumOff val="80000"/>
                          </a:schemeClr>
                        </a:solidFill>
                        <a:effectLst/>
                        <a:uLnTx/>
                        <a:uFillTx/>
                        <a:latin typeface="Cambria Math" panose="02040503050406030204" pitchFamily="18" charset="0"/>
                        <a:ea typeface="+mn-ea"/>
                        <a:cs typeface="+mn-cs"/>
                      </a:rPr>
                      <m:t>∗</m:t>
                    </m:r>
                    <m:r>
                      <a:rPr kumimoji="0" lang="es-ES" sz="1400" b="0" i="1" u="none" strike="noStrike" kern="0" cap="none" spc="0" normalizeH="0" baseline="0">
                        <a:ln>
                          <a:noFill/>
                        </a:ln>
                        <a:solidFill>
                          <a:schemeClr val="accent4">
                            <a:lumMod val="20000"/>
                            <a:lumOff val="80000"/>
                          </a:schemeClr>
                        </a:solidFill>
                        <a:effectLst/>
                        <a:uLnTx/>
                        <a:uFillTx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𝑇</m:t>
                    </m:r>
                  </m:oMath>
                </m:oMathPara>
              </a14:m>
              <a:endParaRPr kumimoji="0" lang="es-PE" sz="1600" b="0" i="1" u="none" strike="noStrike" kern="0" cap="none" spc="0" normalizeH="0" baseline="0">
                <a:ln>
                  <a:noFill/>
                </a:ln>
                <a:solidFill>
                  <a:schemeClr val="accent4">
                    <a:lumMod val="20000"/>
                    <a:lumOff val="80000"/>
                  </a:schemeClr>
                </a:solidFill>
                <a:effectLst/>
                <a:uLnTx/>
                <a:uFillTx/>
                <a:latin typeface="Cambria Math" panose="02040503050406030204" pitchFamily="18" charset="0"/>
                <a:ea typeface="+mn-ea"/>
                <a:cs typeface="+mn-cs"/>
              </a:endParaRPr>
            </a:p>
          </xdr:txBody>
        </xdr:sp>
      </mc:Choice>
      <mc:Fallback xmlns="">
        <xdr:sp macro="" textlink="">
          <xdr:nvSpPr>
            <xdr:cNvPr id="140" name="CuadroTexto 294">
              <a:extLst>
                <a:ext uri="{FF2B5EF4-FFF2-40B4-BE49-F238E27FC236}">
                  <a16:creationId xmlns:a16="http://schemas.microsoft.com/office/drawing/2014/main" id="{8D69B005-4FA3-4B7E-8FF5-00BA49E00074}"/>
                </a:ext>
              </a:extLst>
            </xdr:cNvPr>
            <xdr:cNvSpPr txBox="1"/>
          </xdr:nvSpPr>
          <xdr:spPr>
            <a:xfrm>
              <a:off x="1266825" y="60074175"/>
              <a:ext cx="1485900" cy="428625"/>
            </a:xfrm>
            <a:prstGeom prst="rect">
              <a:avLst/>
            </a:prstGeom>
            <a:solidFill>
              <a:srgbClr val="70AD47">
                <a:lumMod val="75000"/>
              </a:srgbClr>
            </a:solidFill>
            <a:ln w="19050" cmpd="dbl">
              <a:solidFill>
                <a:srgbClr val="002060"/>
              </a:solidFill>
            </a:ln>
            <a:effectLst/>
          </xdr:spPr>
          <xdr:txBody>
            <a:bodyPr vertOverflow="clip" horzOverflow="clip" wrap="square" lIns="0" tIns="0" rIns="0" bIns="0" rtlCol="0" anchor="t">
              <a:noAutofit/>
            </a:bodyPr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s-ES" sz="1400" b="0" i="0" u="none" strike="noStrike" kern="0" cap="none" spc="0" normalizeH="0" baseline="0">
                  <a:ln>
                    <a:noFill/>
                  </a:ln>
                  <a:solidFill>
                    <a:schemeClr val="accent4">
                      <a:lumMod val="20000"/>
                      <a:lumOff val="80000"/>
                    </a:schemeClr>
                  </a:solidFill>
                  <a:effectLst/>
                  <a:uLnTx/>
                  <a:uFillTx/>
                  <a:latin typeface="Cambria Math" panose="02040503050406030204" pitchFamily="18" charset="0"/>
                  <a:ea typeface="+mn-ea"/>
                  <a:cs typeface="+mn-cs"/>
                </a:rPr>
                <a:t>𝑞</a:t>
              </a:r>
              <a:r>
                <a:rPr kumimoji="0" lang="es-PE" sz="1400" b="0" i="0" u="none" strike="noStrike" kern="0" cap="none" spc="0" normalizeH="0" baseline="0">
                  <a:ln>
                    <a:noFill/>
                  </a:ln>
                  <a:solidFill>
                    <a:schemeClr val="accent4">
                      <a:lumMod val="20000"/>
                      <a:lumOff val="80000"/>
                    </a:schemeClr>
                  </a:solidFill>
                  <a:effectLst/>
                  <a:uLnTx/>
                  <a:uFillTx/>
                  <a:latin typeface="Cambria Math" panose="02040503050406030204" pitchFamily="18" charset="0"/>
                  <a:ea typeface="+mn-ea"/>
                  <a:cs typeface="+mn-cs"/>
                </a:rPr>
                <a:t>_(</a:t>
              </a:r>
              <a:r>
                <a:rPr kumimoji="0" lang="es-ES" sz="1400" b="0" i="0" u="none" strike="noStrike" kern="0" cap="none" spc="0" normalizeH="0" baseline="0">
                  <a:ln>
                    <a:noFill/>
                  </a:ln>
                  <a:solidFill>
                    <a:schemeClr val="accent4">
                      <a:lumMod val="20000"/>
                      <a:lumOff val="80000"/>
                    </a:schemeClr>
                  </a:solidFill>
                  <a:effectLst/>
                  <a:uLnTx/>
                  <a:uFillTx/>
                  <a:latin typeface="Cambria Math" panose="02040503050406030204" pitchFamily="18" charset="0"/>
                  <a:ea typeface="+mn-ea"/>
                  <a:cs typeface="+mn-cs"/>
                </a:rPr>
                <a:t>3−4</a:t>
              </a:r>
              <a:r>
                <a:rPr kumimoji="0" lang="es-PE" sz="1400" b="0" i="0" u="none" strike="noStrike" kern="0" cap="none" spc="0" normalizeH="0" baseline="0">
                  <a:ln>
                    <a:noFill/>
                  </a:ln>
                  <a:solidFill>
                    <a:schemeClr val="accent4">
                      <a:lumMod val="20000"/>
                      <a:lumOff val="80000"/>
                    </a:schemeClr>
                  </a:solidFill>
                  <a:effectLst/>
                  <a:uLnTx/>
                  <a:uFillTx/>
                  <a:latin typeface="Cambria Math" panose="02040503050406030204" pitchFamily="18" charset="0"/>
                  <a:ea typeface="+mn-ea"/>
                  <a:cs typeface="+mn-cs"/>
                </a:rPr>
                <a:t>)</a:t>
              </a:r>
              <a:r>
                <a:rPr kumimoji="0" lang="es-ES" sz="1400" b="0" i="0" u="none" strike="noStrike" kern="0" cap="none" spc="0" normalizeH="0" baseline="0">
                  <a:ln>
                    <a:noFill/>
                  </a:ln>
                  <a:solidFill>
                    <a:schemeClr val="accent4">
                      <a:lumMod val="20000"/>
                      <a:lumOff val="80000"/>
                    </a:schemeClr>
                  </a:solidFill>
                  <a:effectLst/>
                  <a:uLnTx/>
                  <a:uFillTx/>
                  <a:latin typeface="Cambria Math" panose="02040503050406030204" pitchFamily="18" charset="0"/>
                  <a:ea typeface="+mn-ea"/>
                  <a:cs typeface="+mn-cs"/>
                </a:rPr>
                <a:t>=</a:t>
              </a:r>
              <a:r>
                <a:rPr kumimoji="0" lang="es-PE" sz="1400" b="0" i="0" u="none" strike="noStrike" kern="0" cap="none" spc="0" normalizeH="0" baseline="0">
                  <a:ln>
                    <a:noFill/>
                  </a:ln>
                  <a:solidFill>
                    <a:schemeClr val="accent4">
                      <a:lumMod val="20000"/>
                      <a:lumOff val="80000"/>
                    </a:schemeClr>
                  </a:solidFill>
                  <a:effectLst/>
                  <a:uLnTx/>
                  <a:uFillTx/>
                  <a:latin typeface="Cambria Math" panose="02040503050406030204" pitchFamily="18" charset="0"/>
                  <a:ea typeface="+mn-ea"/>
                  <a:cs typeface="+mn-cs"/>
                </a:rPr>
                <a:t>(</a:t>
              </a:r>
              <a:r>
                <a:rPr kumimoji="0" lang="es-ES" sz="1400" b="0" i="0" u="none" strike="noStrike" kern="0" cap="none" spc="0" normalizeH="0" baseline="0">
                  <a:ln>
                    <a:noFill/>
                  </a:ln>
                  <a:solidFill>
                    <a:schemeClr val="accent4">
                      <a:lumMod val="20000"/>
                      <a:lumOff val="80000"/>
                    </a:schemeClr>
                  </a:solidFill>
                  <a:effectLst/>
                  <a:uLnTx/>
                  <a:uFillTx/>
                  <a:latin typeface="Cambria Math" panose="02040503050406030204" pitchFamily="18" charset="0"/>
                  <a:ea typeface="+mn-ea"/>
                  <a:cs typeface="+mn-cs"/>
                </a:rPr>
                <a:t>𝑞3+𝑞4</a:t>
              </a:r>
              <a:r>
                <a:rPr kumimoji="0" lang="es-PE" sz="1400" b="0" i="0" u="none" strike="noStrike" kern="0" cap="none" spc="0" normalizeH="0" baseline="0">
                  <a:ln>
                    <a:noFill/>
                  </a:ln>
                  <a:solidFill>
                    <a:schemeClr val="accent4">
                      <a:lumMod val="20000"/>
                      <a:lumOff val="80000"/>
                    </a:schemeClr>
                  </a:solidFill>
                  <a:effectLst/>
                  <a:uLnTx/>
                  <a:uFillTx/>
                  <a:latin typeface="Cambria Math" panose="02040503050406030204" pitchFamily="18" charset="0"/>
                  <a:ea typeface="+mn-ea"/>
                  <a:cs typeface="+mn-cs"/>
                </a:rPr>
                <a:t>)/</a:t>
              </a:r>
              <a:r>
                <a:rPr kumimoji="0" lang="es-ES" sz="1400" b="0" i="0" u="none" strike="noStrike" kern="0" cap="none" spc="0" normalizeH="0" baseline="0">
                  <a:ln>
                    <a:noFill/>
                  </a:ln>
                  <a:solidFill>
                    <a:schemeClr val="accent4">
                      <a:lumMod val="20000"/>
                      <a:lumOff val="80000"/>
                    </a:schemeClr>
                  </a:solidFill>
                  <a:effectLst/>
                  <a:uLnTx/>
                  <a:uFillTx/>
                  <a:latin typeface="Cambria Math" panose="02040503050406030204" pitchFamily="18" charset="0"/>
                  <a:ea typeface="+mn-ea"/>
                  <a:cs typeface="+mn-cs"/>
                </a:rPr>
                <a:t>2∗𝑇</a:t>
              </a:r>
              <a:endParaRPr kumimoji="0" lang="es-PE" sz="1600" b="0" i="1" u="none" strike="noStrike" kern="0" cap="none" spc="0" normalizeH="0" baseline="0">
                <a:ln>
                  <a:noFill/>
                </a:ln>
                <a:solidFill>
                  <a:schemeClr val="accent4">
                    <a:lumMod val="20000"/>
                    <a:lumOff val="80000"/>
                  </a:schemeClr>
                </a:solidFill>
                <a:effectLst/>
                <a:uLnTx/>
                <a:uFillTx/>
                <a:latin typeface="Cambria Math" panose="02040503050406030204" pitchFamily="18" charset="0"/>
                <a:ea typeface="+mn-ea"/>
                <a:cs typeface="+mn-cs"/>
              </a:endParaRPr>
            </a:p>
          </xdr:txBody>
        </xdr:sp>
      </mc:Fallback>
    </mc:AlternateContent>
    <xdr:clientData/>
  </xdr:twoCellAnchor>
  <xdr:twoCellAnchor>
    <xdr:from>
      <xdr:col>9</xdr:col>
      <xdr:colOff>238126</xdr:colOff>
      <xdr:row>276</xdr:row>
      <xdr:rowOff>9526</xdr:rowOff>
    </xdr:from>
    <xdr:to>
      <xdr:col>20</xdr:col>
      <xdr:colOff>19050</xdr:colOff>
      <xdr:row>278</xdr:row>
      <xdr:rowOff>209550</xdr:rowOff>
    </xdr:to>
    <xdr:cxnSp macro="">
      <xdr:nvCxnSpPr>
        <xdr:cNvPr id="141" name="Conector recto 140">
          <a:extLst>
            <a:ext uri="{FF2B5EF4-FFF2-40B4-BE49-F238E27FC236}">
              <a16:creationId xmlns:a16="http://schemas.microsoft.com/office/drawing/2014/main" id="{EBAC1C7D-EBAA-4C47-A40E-CB434AA3A835}"/>
            </a:ext>
          </a:extLst>
        </xdr:cNvPr>
        <xdr:cNvCxnSpPr/>
      </xdr:nvCxnSpPr>
      <xdr:spPr>
        <a:xfrm flipH="1" flipV="1">
          <a:off x="2514601" y="63493651"/>
          <a:ext cx="2686049" cy="657224"/>
        </a:xfrm>
        <a:prstGeom prst="line">
          <a:avLst/>
        </a:prstGeom>
        <a:ln w="190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20</xdr:col>
      <xdr:colOff>0</xdr:colOff>
      <xdr:row>275</xdr:row>
      <xdr:rowOff>190501</xdr:rowOff>
    </xdr:from>
    <xdr:to>
      <xdr:col>20</xdr:col>
      <xdr:colOff>0</xdr:colOff>
      <xdr:row>279</xdr:row>
      <xdr:rowOff>0</xdr:rowOff>
    </xdr:to>
    <xdr:cxnSp macro="">
      <xdr:nvCxnSpPr>
        <xdr:cNvPr id="142" name="Conector recto 141">
          <a:extLst>
            <a:ext uri="{FF2B5EF4-FFF2-40B4-BE49-F238E27FC236}">
              <a16:creationId xmlns:a16="http://schemas.microsoft.com/office/drawing/2014/main" id="{9C0BC5CC-E1EB-4F52-901D-F4CADC869919}"/>
            </a:ext>
          </a:extLst>
        </xdr:cNvPr>
        <xdr:cNvCxnSpPr/>
      </xdr:nvCxnSpPr>
      <xdr:spPr>
        <a:xfrm flipV="1">
          <a:off x="5181600" y="63436501"/>
          <a:ext cx="0" cy="733424"/>
        </a:xfrm>
        <a:prstGeom prst="line">
          <a:avLst/>
        </a:prstGeom>
        <a:ln w="190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270</xdr:row>
      <xdr:rowOff>85726</xdr:rowOff>
    </xdr:from>
    <xdr:to>
      <xdr:col>16</xdr:col>
      <xdr:colOff>1</xdr:colOff>
      <xdr:row>277</xdr:row>
      <xdr:rowOff>200025</xdr:rowOff>
    </xdr:to>
    <xdr:cxnSp macro="">
      <xdr:nvCxnSpPr>
        <xdr:cNvPr id="143" name="Conector recto 142">
          <a:extLst>
            <a:ext uri="{FF2B5EF4-FFF2-40B4-BE49-F238E27FC236}">
              <a16:creationId xmlns:a16="http://schemas.microsoft.com/office/drawing/2014/main" id="{F084AE0D-8DCF-49DA-A1CA-849FF208F31C}"/>
            </a:ext>
          </a:extLst>
        </xdr:cNvPr>
        <xdr:cNvCxnSpPr/>
      </xdr:nvCxnSpPr>
      <xdr:spPr>
        <a:xfrm flipV="1">
          <a:off x="4143375" y="62160151"/>
          <a:ext cx="1" cy="1752599"/>
        </a:xfrm>
        <a:prstGeom prst="line">
          <a:avLst/>
        </a:prstGeom>
        <a:ln w="19050">
          <a:solidFill>
            <a:srgbClr val="FF0066"/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19050</xdr:colOff>
      <xdr:row>267</xdr:row>
      <xdr:rowOff>114300</xdr:rowOff>
    </xdr:from>
    <xdr:to>
      <xdr:col>20</xdr:col>
      <xdr:colOff>38100</xdr:colOff>
      <xdr:row>267</xdr:row>
      <xdr:rowOff>114300</xdr:rowOff>
    </xdr:to>
    <xdr:cxnSp macro="">
      <xdr:nvCxnSpPr>
        <xdr:cNvPr id="144" name="Conector recto de flecha 143">
          <a:extLst>
            <a:ext uri="{FF2B5EF4-FFF2-40B4-BE49-F238E27FC236}">
              <a16:creationId xmlns:a16="http://schemas.microsoft.com/office/drawing/2014/main" id="{BD146C5B-6388-44E5-B969-3E8D59C50EFD}"/>
            </a:ext>
          </a:extLst>
        </xdr:cNvPr>
        <xdr:cNvCxnSpPr/>
      </xdr:nvCxnSpPr>
      <xdr:spPr>
        <a:xfrm>
          <a:off x="4162425" y="61502925"/>
          <a:ext cx="1057275" cy="0"/>
        </a:xfrm>
        <a:prstGeom prst="straightConnector1">
          <a:avLst/>
        </a:prstGeom>
        <a:ln w="12700">
          <a:solidFill>
            <a:srgbClr val="0070C0"/>
          </a:solidFill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228600</xdr:colOff>
      <xdr:row>270</xdr:row>
      <xdr:rowOff>0</xdr:rowOff>
    </xdr:from>
    <xdr:to>
      <xdr:col>15</xdr:col>
      <xdr:colOff>238125</xdr:colOff>
      <xdr:row>270</xdr:row>
      <xdr:rowOff>0</xdr:rowOff>
    </xdr:to>
    <xdr:cxnSp macro="">
      <xdr:nvCxnSpPr>
        <xdr:cNvPr id="145" name="Conector recto de flecha 144">
          <a:extLst>
            <a:ext uri="{FF2B5EF4-FFF2-40B4-BE49-F238E27FC236}">
              <a16:creationId xmlns:a16="http://schemas.microsoft.com/office/drawing/2014/main" id="{3FF45369-5460-44C2-9361-B2C0DA8EC260}"/>
            </a:ext>
          </a:extLst>
        </xdr:cNvPr>
        <xdr:cNvCxnSpPr/>
      </xdr:nvCxnSpPr>
      <xdr:spPr>
        <a:xfrm>
          <a:off x="3581400" y="62074425"/>
          <a:ext cx="552450" cy="0"/>
        </a:xfrm>
        <a:prstGeom prst="straightConnector1">
          <a:avLst/>
        </a:prstGeom>
        <a:ln w="12700">
          <a:solidFill>
            <a:srgbClr val="0070C0"/>
          </a:solidFill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123825</xdr:colOff>
      <xdr:row>273</xdr:row>
      <xdr:rowOff>219075</xdr:rowOff>
    </xdr:from>
    <xdr:to>
      <xdr:col>9</xdr:col>
      <xdr:colOff>123826</xdr:colOff>
      <xdr:row>276</xdr:row>
      <xdr:rowOff>47625</xdr:rowOff>
    </xdr:to>
    <xdr:cxnSp macro="">
      <xdr:nvCxnSpPr>
        <xdr:cNvPr id="146" name="Conector recto de flecha 145">
          <a:extLst>
            <a:ext uri="{FF2B5EF4-FFF2-40B4-BE49-F238E27FC236}">
              <a16:creationId xmlns:a16="http://schemas.microsoft.com/office/drawing/2014/main" id="{6DACE6A7-1F82-4804-925D-374C14952DE8}"/>
            </a:ext>
          </a:extLst>
        </xdr:cNvPr>
        <xdr:cNvCxnSpPr/>
      </xdr:nvCxnSpPr>
      <xdr:spPr>
        <a:xfrm flipH="1">
          <a:off x="2400300" y="62998350"/>
          <a:ext cx="1" cy="533400"/>
        </a:xfrm>
        <a:prstGeom prst="straightConnector1">
          <a:avLst/>
        </a:prstGeom>
        <a:ln w="19050">
          <a:solidFill>
            <a:srgbClr val="0070C0"/>
          </a:solidFill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21</xdr:col>
      <xdr:colOff>28575</xdr:colOff>
      <xdr:row>274</xdr:row>
      <xdr:rowOff>0</xdr:rowOff>
    </xdr:from>
    <xdr:to>
      <xdr:col>21</xdr:col>
      <xdr:colOff>28577</xdr:colOff>
      <xdr:row>279</xdr:row>
      <xdr:rowOff>0</xdr:rowOff>
    </xdr:to>
    <xdr:cxnSp macro="">
      <xdr:nvCxnSpPr>
        <xdr:cNvPr id="147" name="Conector recto de flecha 146">
          <a:extLst>
            <a:ext uri="{FF2B5EF4-FFF2-40B4-BE49-F238E27FC236}">
              <a16:creationId xmlns:a16="http://schemas.microsoft.com/office/drawing/2014/main" id="{6ADF514F-84C7-40A9-BB3A-8B39604954C2}"/>
            </a:ext>
          </a:extLst>
        </xdr:cNvPr>
        <xdr:cNvCxnSpPr/>
      </xdr:nvCxnSpPr>
      <xdr:spPr>
        <a:xfrm flipH="1">
          <a:off x="5629275" y="63017400"/>
          <a:ext cx="2" cy="1152525"/>
        </a:xfrm>
        <a:prstGeom prst="straightConnector1">
          <a:avLst/>
        </a:prstGeom>
        <a:ln w="19050">
          <a:solidFill>
            <a:srgbClr val="0070C0"/>
          </a:solidFill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228600</xdr:colOff>
      <xdr:row>268</xdr:row>
      <xdr:rowOff>219074</xdr:rowOff>
    </xdr:from>
    <xdr:to>
      <xdr:col>18</xdr:col>
      <xdr:colOff>171450</xdr:colOff>
      <xdr:row>270</xdr:row>
      <xdr:rowOff>104775</xdr:rowOff>
    </xdr:to>
    <xdr:sp macro="" textlink="">
      <xdr:nvSpPr>
        <xdr:cNvPr id="148" name="Elipse 147">
          <a:extLst>
            <a:ext uri="{FF2B5EF4-FFF2-40B4-BE49-F238E27FC236}">
              <a16:creationId xmlns:a16="http://schemas.microsoft.com/office/drawing/2014/main" id="{4AF3F47A-8441-4C26-AADE-06B6AD424892}"/>
            </a:ext>
          </a:extLst>
        </xdr:cNvPr>
        <xdr:cNvSpPr/>
      </xdr:nvSpPr>
      <xdr:spPr>
        <a:xfrm>
          <a:off x="4371975" y="61836299"/>
          <a:ext cx="438150" cy="342901"/>
        </a:xfrm>
        <a:prstGeom prst="ellipse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PE" sz="1100">
              <a:solidFill>
                <a:srgbClr val="FF0000"/>
              </a:solidFill>
            </a:rPr>
            <a:t>M</a:t>
          </a:r>
          <a:r>
            <a:rPr lang="es-PE" sz="1100" baseline="0"/>
            <a:t> </a:t>
          </a:r>
          <a:endParaRPr lang="es-PE" sz="1100"/>
        </a:p>
      </xdr:txBody>
    </xdr:sp>
    <xdr:clientData/>
  </xdr:twoCellAnchor>
  <xdr:twoCellAnchor>
    <xdr:from>
      <xdr:col>10</xdr:col>
      <xdr:colOff>0</xdr:colOff>
      <xdr:row>272</xdr:row>
      <xdr:rowOff>0</xdr:rowOff>
    </xdr:from>
    <xdr:to>
      <xdr:col>16</xdr:col>
      <xdr:colOff>19050</xdr:colOff>
      <xdr:row>272</xdr:row>
      <xdr:rowOff>0</xdr:rowOff>
    </xdr:to>
    <xdr:cxnSp macro="">
      <xdr:nvCxnSpPr>
        <xdr:cNvPr id="149" name="Conector recto de flecha 148">
          <a:extLst>
            <a:ext uri="{FF2B5EF4-FFF2-40B4-BE49-F238E27FC236}">
              <a16:creationId xmlns:a16="http://schemas.microsoft.com/office/drawing/2014/main" id="{D616D550-BBC6-4393-B234-68553F37600F}"/>
            </a:ext>
          </a:extLst>
        </xdr:cNvPr>
        <xdr:cNvCxnSpPr/>
      </xdr:nvCxnSpPr>
      <xdr:spPr>
        <a:xfrm>
          <a:off x="2524125" y="62541150"/>
          <a:ext cx="1638300" cy="0"/>
        </a:xfrm>
        <a:prstGeom prst="straightConnector1">
          <a:avLst/>
        </a:prstGeom>
        <a:ln w="12700">
          <a:solidFill>
            <a:srgbClr val="0070C0"/>
          </a:solidFill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19050</xdr:colOff>
      <xdr:row>277</xdr:row>
      <xdr:rowOff>161925</xdr:rowOff>
    </xdr:from>
    <xdr:to>
      <xdr:col>19</xdr:col>
      <xdr:colOff>238125</xdr:colOff>
      <xdr:row>277</xdr:row>
      <xdr:rowOff>161925</xdr:rowOff>
    </xdr:to>
    <xdr:cxnSp macro="">
      <xdr:nvCxnSpPr>
        <xdr:cNvPr id="150" name="Conector recto 149">
          <a:extLst>
            <a:ext uri="{FF2B5EF4-FFF2-40B4-BE49-F238E27FC236}">
              <a16:creationId xmlns:a16="http://schemas.microsoft.com/office/drawing/2014/main" id="{BD84A18E-107F-447F-BF45-440779A9FFFA}"/>
            </a:ext>
          </a:extLst>
        </xdr:cNvPr>
        <xdr:cNvCxnSpPr/>
      </xdr:nvCxnSpPr>
      <xdr:spPr>
        <a:xfrm>
          <a:off x="4162425" y="63874650"/>
          <a:ext cx="962025" cy="0"/>
        </a:xfrm>
        <a:prstGeom prst="line">
          <a:avLst/>
        </a:prstGeom>
        <a:ln w="19050">
          <a:solidFill>
            <a:srgbClr val="FF0066"/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171450</xdr:colOff>
      <xdr:row>275</xdr:row>
      <xdr:rowOff>228600</xdr:rowOff>
    </xdr:from>
    <xdr:to>
      <xdr:col>15</xdr:col>
      <xdr:colOff>171452</xdr:colOff>
      <xdr:row>277</xdr:row>
      <xdr:rowOff>133350</xdr:rowOff>
    </xdr:to>
    <xdr:cxnSp macro="">
      <xdr:nvCxnSpPr>
        <xdr:cNvPr id="151" name="Conector recto de flecha 150">
          <a:extLst>
            <a:ext uri="{FF2B5EF4-FFF2-40B4-BE49-F238E27FC236}">
              <a16:creationId xmlns:a16="http://schemas.microsoft.com/office/drawing/2014/main" id="{52101BDB-F426-4F07-99C1-15F31425293A}"/>
            </a:ext>
          </a:extLst>
        </xdr:cNvPr>
        <xdr:cNvCxnSpPr/>
      </xdr:nvCxnSpPr>
      <xdr:spPr>
        <a:xfrm flipH="1">
          <a:off x="4067175" y="63474600"/>
          <a:ext cx="2" cy="371475"/>
        </a:xfrm>
        <a:prstGeom prst="straightConnector1">
          <a:avLst/>
        </a:prstGeom>
        <a:ln w="12700">
          <a:solidFill>
            <a:srgbClr val="0070C0"/>
          </a:solidFill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19</xdr:col>
      <xdr:colOff>85725</xdr:colOff>
      <xdr:row>274</xdr:row>
      <xdr:rowOff>0</xdr:rowOff>
    </xdr:from>
    <xdr:to>
      <xdr:col>19</xdr:col>
      <xdr:colOff>85727</xdr:colOff>
      <xdr:row>277</xdr:row>
      <xdr:rowOff>171450</xdr:rowOff>
    </xdr:to>
    <xdr:cxnSp macro="">
      <xdr:nvCxnSpPr>
        <xdr:cNvPr id="152" name="Conector recto de flecha 151">
          <a:extLst>
            <a:ext uri="{FF2B5EF4-FFF2-40B4-BE49-F238E27FC236}">
              <a16:creationId xmlns:a16="http://schemas.microsoft.com/office/drawing/2014/main" id="{E1029AB5-7911-4045-990C-FEE784AB0BF5}"/>
            </a:ext>
          </a:extLst>
        </xdr:cNvPr>
        <xdr:cNvCxnSpPr/>
      </xdr:nvCxnSpPr>
      <xdr:spPr>
        <a:xfrm flipH="1">
          <a:off x="4972050" y="63017400"/>
          <a:ext cx="2" cy="866775"/>
        </a:xfrm>
        <a:prstGeom prst="straightConnector1">
          <a:avLst/>
        </a:prstGeom>
        <a:ln w="12700">
          <a:solidFill>
            <a:srgbClr val="0070C0"/>
          </a:solidFill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20</xdr:col>
      <xdr:colOff>76200</xdr:colOff>
      <xdr:row>277</xdr:row>
      <xdr:rowOff>171450</xdr:rowOff>
    </xdr:from>
    <xdr:to>
      <xdr:col>20</xdr:col>
      <xdr:colOff>76202</xdr:colOff>
      <xdr:row>279</xdr:row>
      <xdr:rowOff>38100</xdr:rowOff>
    </xdr:to>
    <xdr:cxnSp macro="">
      <xdr:nvCxnSpPr>
        <xdr:cNvPr id="153" name="Conector recto de flecha 152">
          <a:extLst>
            <a:ext uri="{FF2B5EF4-FFF2-40B4-BE49-F238E27FC236}">
              <a16:creationId xmlns:a16="http://schemas.microsoft.com/office/drawing/2014/main" id="{A4887956-13C2-4E3F-9A09-8B419FD57B16}"/>
            </a:ext>
          </a:extLst>
        </xdr:cNvPr>
        <xdr:cNvCxnSpPr/>
      </xdr:nvCxnSpPr>
      <xdr:spPr>
        <a:xfrm flipH="1">
          <a:off x="5257800" y="63884175"/>
          <a:ext cx="2" cy="323850"/>
        </a:xfrm>
        <a:prstGeom prst="straightConnector1">
          <a:avLst/>
        </a:prstGeom>
        <a:ln w="12700">
          <a:solidFill>
            <a:srgbClr val="0070C0"/>
          </a:solidFill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31</xdr:col>
      <xdr:colOff>2</xdr:colOff>
      <xdr:row>269</xdr:row>
      <xdr:rowOff>0</xdr:rowOff>
    </xdr:from>
    <xdr:to>
      <xdr:col>41</xdr:col>
      <xdr:colOff>28575</xdr:colOff>
      <xdr:row>269</xdr:row>
      <xdr:rowOff>1</xdr:rowOff>
    </xdr:to>
    <xdr:cxnSp macro="">
      <xdr:nvCxnSpPr>
        <xdr:cNvPr id="154" name="Conector recto 153">
          <a:extLst>
            <a:ext uri="{FF2B5EF4-FFF2-40B4-BE49-F238E27FC236}">
              <a16:creationId xmlns:a16="http://schemas.microsoft.com/office/drawing/2014/main" id="{80F4339A-A59A-4CDC-BB9B-91B69AFA887E}"/>
            </a:ext>
          </a:extLst>
        </xdr:cNvPr>
        <xdr:cNvCxnSpPr/>
      </xdr:nvCxnSpPr>
      <xdr:spPr>
        <a:xfrm flipH="1">
          <a:off x="7905752" y="61845825"/>
          <a:ext cx="2666998" cy="1"/>
        </a:xfrm>
        <a:prstGeom prst="line">
          <a:avLst/>
        </a:prstGeom>
        <a:ln w="190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31</xdr:col>
      <xdr:colOff>9525</xdr:colOff>
      <xdr:row>269</xdr:row>
      <xdr:rowOff>9526</xdr:rowOff>
    </xdr:from>
    <xdr:to>
      <xdr:col>41</xdr:col>
      <xdr:colOff>19050</xdr:colOff>
      <xdr:row>271</xdr:row>
      <xdr:rowOff>219075</xdr:rowOff>
    </xdr:to>
    <xdr:cxnSp macro="">
      <xdr:nvCxnSpPr>
        <xdr:cNvPr id="155" name="Conector recto 154">
          <a:extLst>
            <a:ext uri="{FF2B5EF4-FFF2-40B4-BE49-F238E27FC236}">
              <a16:creationId xmlns:a16="http://schemas.microsoft.com/office/drawing/2014/main" id="{A3395039-D9FE-46BC-82BD-965FFA27406D}"/>
            </a:ext>
          </a:extLst>
        </xdr:cNvPr>
        <xdr:cNvCxnSpPr/>
      </xdr:nvCxnSpPr>
      <xdr:spPr>
        <a:xfrm flipH="1" flipV="1">
          <a:off x="7915275" y="61855351"/>
          <a:ext cx="2647950" cy="676274"/>
        </a:xfrm>
        <a:prstGeom prst="line">
          <a:avLst/>
        </a:prstGeom>
        <a:ln w="190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41</xdr:col>
      <xdr:colOff>19050</xdr:colOff>
      <xdr:row>269</xdr:row>
      <xdr:rowOff>0</xdr:rowOff>
    </xdr:from>
    <xdr:to>
      <xdr:col>41</xdr:col>
      <xdr:colOff>19051</xdr:colOff>
      <xdr:row>272</xdr:row>
      <xdr:rowOff>19050</xdr:rowOff>
    </xdr:to>
    <xdr:cxnSp macro="">
      <xdr:nvCxnSpPr>
        <xdr:cNvPr id="156" name="Conector recto 155">
          <a:extLst>
            <a:ext uri="{FF2B5EF4-FFF2-40B4-BE49-F238E27FC236}">
              <a16:creationId xmlns:a16="http://schemas.microsoft.com/office/drawing/2014/main" id="{8299F9C0-62BA-47AE-AE7C-765AA996D59A}"/>
            </a:ext>
          </a:extLst>
        </xdr:cNvPr>
        <xdr:cNvCxnSpPr/>
      </xdr:nvCxnSpPr>
      <xdr:spPr>
        <a:xfrm flipH="1" flipV="1">
          <a:off x="10563225" y="61845825"/>
          <a:ext cx="1" cy="714375"/>
        </a:xfrm>
        <a:prstGeom prst="line">
          <a:avLst/>
        </a:prstGeom>
        <a:ln w="190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37</xdr:col>
      <xdr:colOff>342900</xdr:colOff>
      <xdr:row>269</xdr:row>
      <xdr:rowOff>47626</xdr:rowOff>
    </xdr:from>
    <xdr:to>
      <xdr:col>37</xdr:col>
      <xdr:colOff>352425</xdr:colOff>
      <xdr:row>271</xdr:row>
      <xdr:rowOff>9525</xdr:rowOff>
    </xdr:to>
    <xdr:cxnSp macro="">
      <xdr:nvCxnSpPr>
        <xdr:cNvPr id="157" name="Conector recto 156">
          <a:extLst>
            <a:ext uri="{FF2B5EF4-FFF2-40B4-BE49-F238E27FC236}">
              <a16:creationId xmlns:a16="http://schemas.microsoft.com/office/drawing/2014/main" id="{2CB79F33-C6C8-4F5E-8FC4-64E916513D42}"/>
            </a:ext>
          </a:extLst>
        </xdr:cNvPr>
        <xdr:cNvCxnSpPr/>
      </xdr:nvCxnSpPr>
      <xdr:spPr>
        <a:xfrm flipV="1">
          <a:off x="9934575" y="61893451"/>
          <a:ext cx="9525" cy="428624"/>
        </a:xfrm>
        <a:prstGeom prst="line">
          <a:avLst/>
        </a:prstGeom>
        <a:ln w="12700">
          <a:solidFill>
            <a:srgbClr val="FF0066"/>
          </a:solidFill>
          <a:prstDash val="soli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31</xdr:col>
      <xdr:colOff>47626</xdr:colOff>
      <xdr:row>269</xdr:row>
      <xdr:rowOff>19050</xdr:rowOff>
    </xdr:from>
    <xdr:to>
      <xdr:col>37</xdr:col>
      <xdr:colOff>238125</xdr:colOff>
      <xdr:row>270</xdr:row>
      <xdr:rowOff>209550</xdr:rowOff>
    </xdr:to>
    <xdr:cxnSp macro="">
      <xdr:nvCxnSpPr>
        <xdr:cNvPr id="158" name="Conector recto 157">
          <a:extLst>
            <a:ext uri="{FF2B5EF4-FFF2-40B4-BE49-F238E27FC236}">
              <a16:creationId xmlns:a16="http://schemas.microsoft.com/office/drawing/2014/main" id="{EED7DDEF-7BE9-4BD7-8066-344D61A307E3}"/>
            </a:ext>
          </a:extLst>
        </xdr:cNvPr>
        <xdr:cNvCxnSpPr/>
      </xdr:nvCxnSpPr>
      <xdr:spPr>
        <a:xfrm flipH="1" flipV="1">
          <a:off x="7953376" y="61864875"/>
          <a:ext cx="1676399" cy="419100"/>
        </a:xfrm>
        <a:prstGeom prst="line">
          <a:avLst/>
        </a:prstGeom>
        <a:ln w="12700">
          <a:solidFill>
            <a:srgbClr val="FF0066"/>
          </a:solidFill>
          <a:prstDash val="soli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31</xdr:col>
      <xdr:colOff>57152</xdr:colOff>
      <xdr:row>269</xdr:row>
      <xdr:rowOff>9525</xdr:rowOff>
    </xdr:from>
    <xdr:to>
      <xdr:col>38</xdr:col>
      <xdr:colOff>0</xdr:colOff>
      <xdr:row>269</xdr:row>
      <xdr:rowOff>9526</xdr:rowOff>
    </xdr:to>
    <xdr:cxnSp macro="">
      <xdr:nvCxnSpPr>
        <xdr:cNvPr id="159" name="Conector recto 158">
          <a:extLst>
            <a:ext uri="{FF2B5EF4-FFF2-40B4-BE49-F238E27FC236}">
              <a16:creationId xmlns:a16="http://schemas.microsoft.com/office/drawing/2014/main" id="{D9C5B208-569C-4BC5-8186-21AA30A9BA78}"/>
            </a:ext>
          </a:extLst>
        </xdr:cNvPr>
        <xdr:cNvCxnSpPr/>
      </xdr:nvCxnSpPr>
      <xdr:spPr>
        <a:xfrm flipH="1">
          <a:off x="7962902" y="61855350"/>
          <a:ext cx="1790698" cy="1"/>
        </a:xfrm>
        <a:prstGeom prst="line">
          <a:avLst/>
        </a:prstGeom>
        <a:ln w="12700">
          <a:solidFill>
            <a:srgbClr val="FF0066"/>
          </a:solidFill>
          <a:prstDash val="soli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38</xdr:col>
      <xdr:colOff>95250</xdr:colOff>
      <xdr:row>269</xdr:row>
      <xdr:rowOff>0</xdr:rowOff>
    </xdr:from>
    <xdr:to>
      <xdr:col>38</xdr:col>
      <xdr:colOff>95252</xdr:colOff>
      <xdr:row>271</xdr:row>
      <xdr:rowOff>9525</xdr:rowOff>
    </xdr:to>
    <xdr:cxnSp macro="">
      <xdr:nvCxnSpPr>
        <xdr:cNvPr id="160" name="Conector recto de flecha 159">
          <a:extLst>
            <a:ext uri="{FF2B5EF4-FFF2-40B4-BE49-F238E27FC236}">
              <a16:creationId xmlns:a16="http://schemas.microsoft.com/office/drawing/2014/main" id="{79ABD879-042E-4A64-8A31-5AFECFFE0C06}"/>
            </a:ext>
          </a:extLst>
        </xdr:cNvPr>
        <xdr:cNvCxnSpPr/>
      </xdr:nvCxnSpPr>
      <xdr:spPr>
        <a:xfrm flipH="1">
          <a:off x="9848850" y="61845825"/>
          <a:ext cx="2" cy="476250"/>
        </a:xfrm>
        <a:prstGeom prst="straightConnector1">
          <a:avLst/>
        </a:prstGeom>
        <a:ln w="12700">
          <a:solidFill>
            <a:srgbClr val="0070C0"/>
          </a:solidFill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30</xdr:col>
      <xdr:colOff>228600</xdr:colOff>
      <xdr:row>268</xdr:row>
      <xdr:rowOff>104775</xdr:rowOff>
    </xdr:from>
    <xdr:to>
      <xdr:col>34</xdr:col>
      <xdr:colOff>19051</xdr:colOff>
      <xdr:row>268</xdr:row>
      <xdr:rowOff>114300</xdr:rowOff>
    </xdr:to>
    <xdr:cxnSp macro="">
      <xdr:nvCxnSpPr>
        <xdr:cNvPr id="161" name="Conector recto de flecha 160">
          <a:extLst>
            <a:ext uri="{FF2B5EF4-FFF2-40B4-BE49-F238E27FC236}">
              <a16:creationId xmlns:a16="http://schemas.microsoft.com/office/drawing/2014/main" id="{404ADCB1-86A6-4284-BC2E-187C3798A255}"/>
            </a:ext>
          </a:extLst>
        </xdr:cNvPr>
        <xdr:cNvCxnSpPr/>
      </xdr:nvCxnSpPr>
      <xdr:spPr>
        <a:xfrm flipH="1">
          <a:off x="7886700" y="61722000"/>
          <a:ext cx="781051" cy="9525"/>
        </a:xfrm>
        <a:prstGeom prst="straightConnector1">
          <a:avLst/>
        </a:prstGeom>
        <a:ln w="12700">
          <a:solidFill>
            <a:srgbClr val="0070C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36</xdr:col>
      <xdr:colOff>161925</xdr:colOff>
      <xdr:row>268</xdr:row>
      <xdr:rowOff>114300</xdr:rowOff>
    </xdr:from>
    <xdr:to>
      <xdr:col>38</xdr:col>
      <xdr:colOff>9525</xdr:colOff>
      <xdr:row>268</xdr:row>
      <xdr:rowOff>114301</xdr:rowOff>
    </xdr:to>
    <xdr:cxnSp macro="">
      <xdr:nvCxnSpPr>
        <xdr:cNvPr id="162" name="Conector recto de flecha 161">
          <a:extLst>
            <a:ext uri="{FF2B5EF4-FFF2-40B4-BE49-F238E27FC236}">
              <a16:creationId xmlns:a16="http://schemas.microsoft.com/office/drawing/2014/main" id="{F960A339-00BB-4CFA-A138-D62E6DDBF13D}"/>
            </a:ext>
          </a:extLst>
        </xdr:cNvPr>
        <xdr:cNvCxnSpPr/>
      </xdr:nvCxnSpPr>
      <xdr:spPr>
        <a:xfrm flipV="1">
          <a:off x="9305925" y="61731525"/>
          <a:ext cx="457200" cy="1"/>
        </a:xfrm>
        <a:prstGeom prst="straightConnector1">
          <a:avLst/>
        </a:prstGeom>
        <a:ln w="12700"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30</xdr:col>
      <xdr:colOff>238126</xdr:colOff>
      <xdr:row>267</xdr:row>
      <xdr:rowOff>114300</xdr:rowOff>
    </xdr:from>
    <xdr:to>
      <xdr:col>36</xdr:col>
      <xdr:colOff>38100</xdr:colOff>
      <xdr:row>267</xdr:row>
      <xdr:rowOff>114300</xdr:rowOff>
    </xdr:to>
    <xdr:cxnSp macro="">
      <xdr:nvCxnSpPr>
        <xdr:cNvPr id="163" name="Conector recto de flecha 162">
          <a:extLst>
            <a:ext uri="{FF2B5EF4-FFF2-40B4-BE49-F238E27FC236}">
              <a16:creationId xmlns:a16="http://schemas.microsoft.com/office/drawing/2014/main" id="{2B4EA6D5-917D-49BD-9875-86F5CC1C3BED}"/>
            </a:ext>
          </a:extLst>
        </xdr:cNvPr>
        <xdr:cNvCxnSpPr/>
      </xdr:nvCxnSpPr>
      <xdr:spPr>
        <a:xfrm flipH="1">
          <a:off x="7896226" y="61502925"/>
          <a:ext cx="1285874" cy="0"/>
        </a:xfrm>
        <a:prstGeom prst="straightConnector1">
          <a:avLst/>
        </a:prstGeom>
        <a:ln w="12700">
          <a:solidFill>
            <a:srgbClr val="0070C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38</xdr:col>
      <xdr:colOff>200025</xdr:colOff>
      <xdr:row>267</xdr:row>
      <xdr:rowOff>123825</xdr:rowOff>
    </xdr:from>
    <xdr:to>
      <xdr:col>41</xdr:col>
      <xdr:colOff>9525</xdr:colOff>
      <xdr:row>267</xdr:row>
      <xdr:rowOff>123827</xdr:rowOff>
    </xdr:to>
    <xdr:cxnSp macro="">
      <xdr:nvCxnSpPr>
        <xdr:cNvPr id="164" name="Conector recto de flecha 163">
          <a:extLst>
            <a:ext uri="{FF2B5EF4-FFF2-40B4-BE49-F238E27FC236}">
              <a16:creationId xmlns:a16="http://schemas.microsoft.com/office/drawing/2014/main" id="{A7FC3B78-A682-41DF-A363-C0FFFCF6AE70}"/>
            </a:ext>
          </a:extLst>
        </xdr:cNvPr>
        <xdr:cNvCxnSpPr/>
      </xdr:nvCxnSpPr>
      <xdr:spPr>
        <a:xfrm flipV="1">
          <a:off x="9953625" y="61512450"/>
          <a:ext cx="600075" cy="2"/>
        </a:xfrm>
        <a:prstGeom prst="straightConnector1">
          <a:avLst/>
        </a:prstGeom>
        <a:ln w="12700"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41</xdr:col>
      <xdr:colOff>180975</xdr:colOff>
      <xdr:row>269</xdr:row>
      <xdr:rowOff>0</xdr:rowOff>
    </xdr:from>
    <xdr:to>
      <xdr:col>41</xdr:col>
      <xdr:colOff>180977</xdr:colOff>
      <xdr:row>272</xdr:row>
      <xdr:rowOff>0</xdr:rowOff>
    </xdr:to>
    <xdr:cxnSp macro="">
      <xdr:nvCxnSpPr>
        <xdr:cNvPr id="165" name="Conector recto de flecha 164">
          <a:extLst>
            <a:ext uri="{FF2B5EF4-FFF2-40B4-BE49-F238E27FC236}">
              <a16:creationId xmlns:a16="http://schemas.microsoft.com/office/drawing/2014/main" id="{2206C2A5-CB29-40B3-8221-E7FFC6490795}"/>
            </a:ext>
          </a:extLst>
        </xdr:cNvPr>
        <xdr:cNvCxnSpPr/>
      </xdr:nvCxnSpPr>
      <xdr:spPr>
        <a:xfrm flipH="1">
          <a:off x="10725150" y="61845825"/>
          <a:ext cx="2" cy="695325"/>
        </a:xfrm>
        <a:prstGeom prst="straightConnector1">
          <a:avLst/>
        </a:prstGeom>
        <a:ln w="12700">
          <a:solidFill>
            <a:srgbClr val="0070C0"/>
          </a:solidFill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10300</xdr:colOff>
      <xdr:row>270</xdr:row>
      <xdr:rowOff>46079</xdr:rowOff>
    </xdr:from>
    <xdr:to>
      <xdr:col>17</xdr:col>
      <xdr:colOff>33736</xdr:colOff>
      <xdr:row>270</xdr:row>
      <xdr:rowOff>165720</xdr:rowOff>
    </xdr:to>
    <xdr:sp macro="" textlink="">
      <xdr:nvSpPr>
        <xdr:cNvPr id="166" name="Flecha: a la derecha 165">
          <a:extLst>
            <a:ext uri="{FF2B5EF4-FFF2-40B4-BE49-F238E27FC236}">
              <a16:creationId xmlns:a16="http://schemas.microsoft.com/office/drawing/2014/main" id="{CAE35542-B5BE-4867-B5A4-36EF392C6A8B}"/>
            </a:ext>
          </a:extLst>
        </xdr:cNvPr>
        <xdr:cNvSpPr/>
      </xdr:nvSpPr>
      <xdr:spPr>
        <a:xfrm rot="8218552">
          <a:off x="4153675" y="62120504"/>
          <a:ext cx="271086" cy="119641"/>
        </a:xfrm>
        <a:prstGeom prst="rightArrow">
          <a:avLst/>
        </a:prstGeom>
        <a:solidFill>
          <a:srgbClr val="FF0066"/>
        </a:solidFill>
        <a:ln>
          <a:solidFill>
            <a:srgbClr val="FF0066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38</xdr:col>
      <xdr:colOff>85725</xdr:colOff>
      <xdr:row>280</xdr:row>
      <xdr:rowOff>85725</xdr:rowOff>
    </xdr:from>
    <xdr:to>
      <xdr:col>40</xdr:col>
      <xdr:colOff>180975</xdr:colOff>
      <xdr:row>281</xdr:row>
      <xdr:rowOff>152400</xdr:rowOff>
    </xdr:to>
    <xdr:sp macro="" textlink="">
      <xdr:nvSpPr>
        <xdr:cNvPr id="167" name="Corchetes 166">
          <a:extLst>
            <a:ext uri="{FF2B5EF4-FFF2-40B4-BE49-F238E27FC236}">
              <a16:creationId xmlns:a16="http://schemas.microsoft.com/office/drawing/2014/main" id="{1B6A7337-9ED7-4E7F-BA7D-C649CCADC593}"/>
            </a:ext>
          </a:extLst>
        </xdr:cNvPr>
        <xdr:cNvSpPr/>
      </xdr:nvSpPr>
      <xdr:spPr>
        <a:xfrm>
          <a:off x="9839325" y="64484250"/>
          <a:ext cx="590550" cy="295275"/>
        </a:xfrm>
        <a:prstGeom prst="bracketPair">
          <a:avLst/>
        </a:prstGeom>
        <a:ln w="19050">
          <a:solidFill>
            <a:srgbClr val="FF0066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10</xdr:col>
      <xdr:colOff>0</xdr:colOff>
      <xdr:row>298</xdr:row>
      <xdr:rowOff>19050</xdr:rowOff>
    </xdr:from>
    <xdr:to>
      <xdr:col>20</xdr:col>
      <xdr:colOff>0</xdr:colOff>
      <xdr:row>301</xdr:row>
      <xdr:rowOff>28575</xdr:rowOff>
    </xdr:to>
    <xdr:cxnSp macro="">
      <xdr:nvCxnSpPr>
        <xdr:cNvPr id="168" name="Conector recto 167">
          <a:extLst>
            <a:ext uri="{FF2B5EF4-FFF2-40B4-BE49-F238E27FC236}">
              <a16:creationId xmlns:a16="http://schemas.microsoft.com/office/drawing/2014/main" id="{C1FE24C1-D750-4517-8840-804C17C857ED}"/>
            </a:ext>
          </a:extLst>
        </xdr:cNvPr>
        <xdr:cNvCxnSpPr/>
      </xdr:nvCxnSpPr>
      <xdr:spPr>
        <a:xfrm flipH="1">
          <a:off x="2524125" y="68456175"/>
          <a:ext cx="2657475" cy="695325"/>
        </a:xfrm>
        <a:prstGeom prst="line">
          <a:avLst/>
        </a:prstGeom>
        <a:ln w="190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297</xdr:row>
      <xdr:rowOff>228600</xdr:rowOff>
    </xdr:from>
    <xdr:to>
      <xdr:col>10</xdr:col>
      <xdr:colOff>0</xdr:colOff>
      <xdr:row>301</xdr:row>
      <xdr:rowOff>38101</xdr:rowOff>
    </xdr:to>
    <xdr:cxnSp macro="">
      <xdr:nvCxnSpPr>
        <xdr:cNvPr id="169" name="Conector recto 168">
          <a:extLst>
            <a:ext uri="{FF2B5EF4-FFF2-40B4-BE49-F238E27FC236}">
              <a16:creationId xmlns:a16="http://schemas.microsoft.com/office/drawing/2014/main" id="{751BD554-A0A4-4A86-A710-918440420F9D}"/>
            </a:ext>
          </a:extLst>
        </xdr:cNvPr>
        <xdr:cNvCxnSpPr/>
      </xdr:nvCxnSpPr>
      <xdr:spPr>
        <a:xfrm flipV="1">
          <a:off x="2524125" y="68427600"/>
          <a:ext cx="0" cy="733426"/>
        </a:xfrm>
        <a:prstGeom prst="line">
          <a:avLst/>
        </a:prstGeom>
        <a:ln w="190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238126</xdr:colOff>
      <xdr:row>291</xdr:row>
      <xdr:rowOff>219077</xdr:rowOff>
    </xdr:from>
    <xdr:to>
      <xdr:col>14</xdr:col>
      <xdr:colOff>0</xdr:colOff>
      <xdr:row>299</xdr:row>
      <xdr:rowOff>209550</xdr:rowOff>
    </xdr:to>
    <xdr:cxnSp macro="">
      <xdr:nvCxnSpPr>
        <xdr:cNvPr id="170" name="Conector recto 169">
          <a:extLst>
            <a:ext uri="{FF2B5EF4-FFF2-40B4-BE49-F238E27FC236}">
              <a16:creationId xmlns:a16="http://schemas.microsoft.com/office/drawing/2014/main" id="{A07AEC56-3329-4B00-A112-5E0C03430D08}"/>
            </a:ext>
          </a:extLst>
        </xdr:cNvPr>
        <xdr:cNvCxnSpPr/>
      </xdr:nvCxnSpPr>
      <xdr:spPr>
        <a:xfrm flipH="1" flipV="1">
          <a:off x="3590926" y="67017902"/>
          <a:ext cx="57149" cy="1857373"/>
        </a:xfrm>
        <a:prstGeom prst="line">
          <a:avLst/>
        </a:prstGeom>
        <a:ln w="19050">
          <a:solidFill>
            <a:srgbClr val="FF0066"/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238125</xdr:colOff>
      <xdr:row>289</xdr:row>
      <xdr:rowOff>171450</xdr:rowOff>
    </xdr:from>
    <xdr:to>
      <xdr:col>14</xdr:col>
      <xdr:colOff>9525</xdr:colOff>
      <xdr:row>289</xdr:row>
      <xdr:rowOff>171450</xdr:rowOff>
    </xdr:to>
    <xdr:cxnSp macro="">
      <xdr:nvCxnSpPr>
        <xdr:cNvPr id="171" name="Conector recto de flecha 170">
          <a:extLst>
            <a:ext uri="{FF2B5EF4-FFF2-40B4-BE49-F238E27FC236}">
              <a16:creationId xmlns:a16="http://schemas.microsoft.com/office/drawing/2014/main" id="{B4AE8FD8-F744-4FA7-B33B-E931C18FD0FA}"/>
            </a:ext>
          </a:extLst>
        </xdr:cNvPr>
        <xdr:cNvCxnSpPr/>
      </xdr:nvCxnSpPr>
      <xdr:spPr>
        <a:xfrm>
          <a:off x="2514600" y="66513075"/>
          <a:ext cx="1143000" cy="0"/>
        </a:xfrm>
        <a:prstGeom prst="straightConnector1">
          <a:avLst/>
        </a:prstGeom>
        <a:ln w="12700">
          <a:solidFill>
            <a:srgbClr val="0070C0"/>
          </a:solidFill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228600</xdr:colOff>
      <xdr:row>292</xdr:row>
      <xdr:rowOff>0</xdr:rowOff>
    </xdr:from>
    <xdr:to>
      <xdr:col>15</xdr:col>
      <xdr:colOff>238125</xdr:colOff>
      <xdr:row>292</xdr:row>
      <xdr:rowOff>0</xdr:rowOff>
    </xdr:to>
    <xdr:cxnSp macro="">
      <xdr:nvCxnSpPr>
        <xdr:cNvPr id="172" name="Conector recto de flecha 171">
          <a:extLst>
            <a:ext uri="{FF2B5EF4-FFF2-40B4-BE49-F238E27FC236}">
              <a16:creationId xmlns:a16="http://schemas.microsoft.com/office/drawing/2014/main" id="{C5801A6D-5A86-4C00-A1D9-26AF9DC9544E}"/>
            </a:ext>
          </a:extLst>
        </xdr:cNvPr>
        <xdr:cNvCxnSpPr/>
      </xdr:nvCxnSpPr>
      <xdr:spPr>
        <a:xfrm>
          <a:off x="3581400" y="67027425"/>
          <a:ext cx="552450" cy="0"/>
        </a:xfrm>
        <a:prstGeom prst="straightConnector1">
          <a:avLst/>
        </a:prstGeom>
        <a:ln w="12700">
          <a:solidFill>
            <a:srgbClr val="0070C0"/>
          </a:solidFill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20</xdr:col>
      <xdr:colOff>238125</xdr:colOff>
      <xdr:row>296</xdr:row>
      <xdr:rowOff>0</xdr:rowOff>
    </xdr:from>
    <xdr:to>
      <xdr:col>20</xdr:col>
      <xdr:colOff>238126</xdr:colOff>
      <xdr:row>298</xdr:row>
      <xdr:rowOff>66675</xdr:rowOff>
    </xdr:to>
    <xdr:cxnSp macro="">
      <xdr:nvCxnSpPr>
        <xdr:cNvPr id="173" name="Conector recto de flecha 172">
          <a:extLst>
            <a:ext uri="{FF2B5EF4-FFF2-40B4-BE49-F238E27FC236}">
              <a16:creationId xmlns:a16="http://schemas.microsoft.com/office/drawing/2014/main" id="{9FDDDF42-138B-42E4-8358-CC27BDDCD33C}"/>
            </a:ext>
          </a:extLst>
        </xdr:cNvPr>
        <xdr:cNvCxnSpPr/>
      </xdr:nvCxnSpPr>
      <xdr:spPr>
        <a:xfrm flipH="1">
          <a:off x="5419725" y="67970400"/>
          <a:ext cx="1" cy="533400"/>
        </a:xfrm>
        <a:prstGeom prst="straightConnector1">
          <a:avLst/>
        </a:prstGeom>
        <a:ln w="19050">
          <a:solidFill>
            <a:srgbClr val="0070C0"/>
          </a:solidFill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19050</xdr:colOff>
      <xdr:row>295</xdr:row>
      <xdr:rowOff>219075</xdr:rowOff>
    </xdr:from>
    <xdr:to>
      <xdr:col>9</xdr:col>
      <xdr:colOff>19052</xdr:colOff>
      <xdr:row>301</xdr:row>
      <xdr:rowOff>47625</xdr:rowOff>
    </xdr:to>
    <xdr:cxnSp macro="">
      <xdr:nvCxnSpPr>
        <xdr:cNvPr id="174" name="Conector recto de flecha 173">
          <a:extLst>
            <a:ext uri="{FF2B5EF4-FFF2-40B4-BE49-F238E27FC236}">
              <a16:creationId xmlns:a16="http://schemas.microsoft.com/office/drawing/2014/main" id="{9C54DCE0-39E2-4792-8A77-B3F46C4D09D5}"/>
            </a:ext>
          </a:extLst>
        </xdr:cNvPr>
        <xdr:cNvCxnSpPr/>
      </xdr:nvCxnSpPr>
      <xdr:spPr>
        <a:xfrm flipH="1">
          <a:off x="2295525" y="67951350"/>
          <a:ext cx="2" cy="1219200"/>
        </a:xfrm>
        <a:prstGeom prst="straightConnector1">
          <a:avLst/>
        </a:prstGeom>
        <a:ln w="19050">
          <a:solidFill>
            <a:srgbClr val="0070C0"/>
          </a:solidFill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133350</xdr:colOff>
      <xdr:row>291</xdr:row>
      <xdr:rowOff>28574</xdr:rowOff>
    </xdr:from>
    <xdr:to>
      <xdr:col>12</xdr:col>
      <xdr:colOff>76200</xdr:colOff>
      <xdr:row>292</xdr:row>
      <xdr:rowOff>142875</xdr:rowOff>
    </xdr:to>
    <xdr:sp macro="" textlink="">
      <xdr:nvSpPr>
        <xdr:cNvPr id="175" name="Elipse 174">
          <a:extLst>
            <a:ext uri="{FF2B5EF4-FFF2-40B4-BE49-F238E27FC236}">
              <a16:creationId xmlns:a16="http://schemas.microsoft.com/office/drawing/2014/main" id="{686A3666-B3E7-4254-BA1F-4705F8403789}"/>
            </a:ext>
          </a:extLst>
        </xdr:cNvPr>
        <xdr:cNvSpPr/>
      </xdr:nvSpPr>
      <xdr:spPr>
        <a:xfrm>
          <a:off x="2657475" y="66827399"/>
          <a:ext cx="523875" cy="342901"/>
        </a:xfrm>
        <a:prstGeom prst="ellipse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PE" sz="1100">
              <a:solidFill>
                <a:srgbClr val="FF0000"/>
              </a:solidFill>
            </a:rPr>
            <a:t>M</a:t>
          </a:r>
          <a:r>
            <a:rPr lang="es-PE" sz="1100" baseline="0"/>
            <a:t> </a:t>
          </a:r>
          <a:endParaRPr lang="es-PE" sz="1100"/>
        </a:p>
      </xdr:txBody>
    </xdr:sp>
    <xdr:clientData/>
  </xdr:twoCellAnchor>
  <xdr:twoCellAnchor>
    <xdr:from>
      <xdr:col>13</xdr:col>
      <xdr:colOff>219075</xdr:colOff>
      <xdr:row>294</xdr:row>
      <xdr:rowOff>9525</xdr:rowOff>
    </xdr:from>
    <xdr:to>
      <xdr:col>19</xdr:col>
      <xdr:colOff>238125</xdr:colOff>
      <xdr:row>294</xdr:row>
      <xdr:rowOff>9525</xdr:rowOff>
    </xdr:to>
    <xdr:cxnSp macro="">
      <xdr:nvCxnSpPr>
        <xdr:cNvPr id="176" name="Conector recto de flecha 175">
          <a:extLst>
            <a:ext uri="{FF2B5EF4-FFF2-40B4-BE49-F238E27FC236}">
              <a16:creationId xmlns:a16="http://schemas.microsoft.com/office/drawing/2014/main" id="{6A602295-6B53-45F8-BBAB-75BC082912C7}"/>
            </a:ext>
          </a:extLst>
        </xdr:cNvPr>
        <xdr:cNvCxnSpPr/>
      </xdr:nvCxnSpPr>
      <xdr:spPr>
        <a:xfrm>
          <a:off x="3571875" y="67503675"/>
          <a:ext cx="1552575" cy="0"/>
        </a:xfrm>
        <a:prstGeom prst="straightConnector1">
          <a:avLst/>
        </a:prstGeom>
        <a:ln w="12700">
          <a:solidFill>
            <a:srgbClr val="0070C0"/>
          </a:solidFill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19050</xdr:colOff>
      <xdr:row>299</xdr:row>
      <xdr:rowOff>200025</xdr:rowOff>
    </xdr:from>
    <xdr:to>
      <xdr:col>13</xdr:col>
      <xdr:colOff>238125</xdr:colOff>
      <xdr:row>299</xdr:row>
      <xdr:rowOff>200025</xdr:rowOff>
    </xdr:to>
    <xdr:cxnSp macro="">
      <xdr:nvCxnSpPr>
        <xdr:cNvPr id="177" name="Conector recto 176">
          <a:extLst>
            <a:ext uri="{FF2B5EF4-FFF2-40B4-BE49-F238E27FC236}">
              <a16:creationId xmlns:a16="http://schemas.microsoft.com/office/drawing/2014/main" id="{9F037A36-0916-416E-89EE-8F80C3562220}"/>
            </a:ext>
          </a:extLst>
        </xdr:cNvPr>
        <xdr:cNvCxnSpPr/>
      </xdr:nvCxnSpPr>
      <xdr:spPr>
        <a:xfrm>
          <a:off x="2543175" y="68865750"/>
          <a:ext cx="1047750" cy="0"/>
        </a:xfrm>
        <a:prstGeom prst="line">
          <a:avLst/>
        </a:prstGeom>
        <a:ln w="19050">
          <a:solidFill>
            <a:srgbClr val="FF0066"/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142875</xdr:colOff>
      <xdr:row>298</xdr:row>
      <xdr:rowOff>0</xdr:rowOff>
    </xdr:from>
    <xdr:to>
      <xdr:col>14</xdr:col>
      <xdr:colOff>142877</xdr:colOff>
      <xdr:row>299</xdr:row>
      <xdr:rowOff>142875</xdr:rowOff>
    </xdr:to>
    <xdr:cxnSp macro="">
      <xdr:nvCxnSpPr>
        <xdr:cNvPr id="178" name="Conector recto de flecha 177">
          <a:extLst>
            <a:ext uri="{FF2B5EF4-FFF2-40B4-BE49-F238E27FC236}">
              <a16:creationId xmlns:a16="http://schemas.microsoft.com/office/drawing/2014/main" id="{78FAD215-3063-4C35-A0BF-711A8C9D4C39}"/>
            </a:ext>
          </a:extLst>
        </xdr:cNvPr>
        <xdr:cNvCxnSpPr/>
      </xdr:nvCxnSpPr>
      <xdr:spPr>
        <a:xfrm flipH="1">
          <a:off x="3790950" y="68437125"/>
          <a:ext cx="2" cy="371475"/>
        </a:xfrm>
        <a:prstGeom prst="straightConnector1">
          <a:avLst/>
        </a:prstGeom>
        <a:ln w="12700">
          <a:solidFill>
            <a:srgbClr val="0070C0"/>
          </a:solidFill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228600</xdr:colOff>
      <xdr:row>296</xdr:row>
      <xdr:rowOff>47625</xdr:rowOff>
    </xdr:from>
    <xdr:to>
      <xdr:col>10</xdr:col>
      <xdr:colOff>228602</xdr:colOff>
      <xdr:row>299</xdr:row>
      <xdr:rowOff>219075</xdr:rowOff>
    </xdr:to>
    <xdr:cxnSp macro="">
      <xdr:nvCxnSpPr>
        <xdr:cNvPr id="179" name="Conector recto de flecha 178">
          <a:extLst>
            <a:ext uri="{FF2B5EF4-FFF2-40B4-BE49-F238E27FC236}">
              <a16:creationId xmlns:a16="http://schemas.microsoft.com/office/drawing/2014/main" id="{E1181443-8D4F-43F6-84E2-B0A59EE14A12}"/>
            </a:ext>
          </a:extLst>
        </xdr:cNvPr>
        <xdr:cNvCxnSpPr/>
      </xdr:nvCxnSpPr>
      <xdr:spPr>
        <a:xfrm flipH="1">
          <a:off x="2752725" y="68018025"/>
          <a:ext cx="2" cy="866775"/>
        </a:xfrm>
        <a:prstGeom prst="straightConnector1">
          <a:avLst/>
        </a:prstGeom>
        <a:ln w="12700">
          <a:solidFill>
            <a:srgbClr val="0070C0"/>
          </a:solidFill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190500</xdr:colOff>
      <xdr:row>299</xdr:row>
      <xdr:rowOff>171450</xdr:rowOff>
    </xdr:from>
    <xdr:to>
      <xdr:col>9</xdr:col>
      <xdr:colOff>190502</xdr:colOff>
      <xdr:row>301</xdr:row>
      <xdr:rowOff>38100</xdr:rowOff>
    </xdr:to>
    <xdr:cxnSp macro="">
      <xdr:nvCxnSpPr>
        <xdr:cNvPr id="180" name="Conector recto de flecha 179">
          <a:extLst>
            <a:ext uri="{FF2B5EF4-FFF2-40B4-BE49-F238E27FC236}">
              <a16:creationId xmlns:a16="http://schemas.microsoft.com/office/drawing/2014/main" id="{597A6236-18AA-40F9-9347-53A203D612D6}"/>
            </a:ext>
          </a:extLst>
        </xdr:cNvPr>
        <xdr:cNvCxnSpPr/>
      </xdr:nvCxnSpPr>
      <xdr:spPr>
        <a:xfrm flipH="1">
          <a:off x="2466975" y="68837175"/>
          <a:ext cx="2" cy="323850"/>
        </a:xfrm>
        <a:prstGeom prst="straightConnector1">
          <a:avLst/>
        </a:prstGeom>
        <a:ln w="12700">
          <a:solidFill>
            <a:srgbClr val="0070C0"/>
          </a:solidFill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31</xdr:col>
      <xdr:colOff>2</xdr:colOff>
      <xdr:row>291</xdr:row>
      <xdr:rowOff>0</xdr:rowOff>
    </xdr:from>
    <xdr:to>
      <xdr:col>41</xdr:col>
      <xdr:colOff>28575</xdr:colOff>
      <xdr:row>291</xdr:row>
      <xdr:rowOff>1</xdr:rowOff>
    </xdr:to>
    <xdr:cxnSp macro="">
      <xdr:nvCxnSpPr>
        <xdr:cNvPr id="181" name="Conector recto 180">
          <a:extLst>
            <a:ext uri="{FF2B5EF4-FFF2-40B4-BE49-F238E27FC236}">
              <a16:creationId xmlns:a16="http://schemas.microsoft.com/office/drawing/2014/main" id="{7A6A1826-D725-49F8-8D28-651EC86AE92D}"/>
            </a:ext>
          </a:extLst>
        </xdr:cNvPr>
        <xdr:cNvCxnSpPr/>
      </xdr:nvCxnSpPr>
      <xdr:spPr>
        <a:xfrm flipH="1">
          <a:off x="7905752" y="66798825"/>
          <a:ext cx="2666998" cy="1"/>
        </a:xfrm>
        <a:prstGeom prst="line">
          <a:avLst/>
        </a:prstGeom>
        <a:ln w="190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31</xdr:col>
      <xdr:colOff>9525</xdr:colOff>
      <xdr:row>291</xdr:row>
      <xdr:rowOff>9525</xdr:rowOff>
    </xdr:from>
    <xdr:to>
      <xdr:col>41</xdr:col>
      <xdr:colOff>0</xdr:colOff>
      <xdr:row>293</xdr:row>
      <xdr:rowOff>209551</xdr:rowOff>
    </xdr:to>
    <xdr:cxnSp macro="">
      <xdr:nvCxnSpPr>
        <xdr:cNvPr id="182" name="Conector recto 181">
          <a:extLst>
            <a:ext uri="{FF2B5EF4-FFF2-40B4-BE49-F238E27FC236}">
              <a16:creationId xmlns:a16="http://schemas.microsoft.com/office/drawing/2014/main" id="{6C69C6B4-286F-4916-AFDE-2390CA6D1A35}"/>
            </a:ext>
          </a:extLst>
        </xdr:cNvPr>
        <xdr:cNvCxnSpPr/>
      </xdr:nvCxnSpPr>
      <xdr:spPr>
        <a:xfrm flipH="1">
          <a:off x="7915275" y="66808350"/>
          <a:ext cx="2628900" cy="666751"/>
        </a:xfrm>
        <a:prstGeom prst="line">
          <a:avLst/>
        </a:prstGeom>
        <a:ln w="190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30</xdr:col>
      <xdr:colOff>238125</xdr:colOff>
      <xdr:row>290</xdr:row>
      <xdr:rowOff>219075</xdr:rowOff>
    </xdr:from>
    <xdr:to>
      <xdr:col>30</xdr:col>
      <xdr:colOff>238126</xdr:colOff>
      <xdr:row>294</xdr:row>
      <xdr:rowOff>9525</xdr:rowOff>
    </xdr:to>
    <xdr:cxnSp macro="">
      <xdr:nvCxnSpPr>
        <xdr:cNvPr id="183" name="Conector recto 182">
          <a:extLst>
            <a:ext uri="{FF2B5EF4-FFF2-40B4-BE49-F238E27FC236}">
              <a16:creationId xmlns:a16="http://schemas.microsoft.com/office/drawing/2014/main" id="{11E43BE8-D444-430F-9BC1-AFE86BD1370A}"/>
            </a:ext>
          </a:extLst>
        </xdr:cNvPr>
        <xdr:cNvCxnSpPr/>
      </xdr:nvCxnSpPr>
      <xdr:spPr>
        <a:xfrm flipH="1" flipV="1">
          <a:off x="7896225" y="66789300"/>
          <a:ext cx="1" cy="714375"/>
        </a:xfrm>
        <a:prstGeom prst="line">
          <a:avLst/>
        </a:prstGeom>
        <a:ln w="190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33</xdr:col>
      <xdr:colOff>0</xdr:colOff>
      <xdr:row>291</xdr:row>
      <xdr:rowOff>9526</xdr:rowOff>
    </xdr:from>
    <xdr:to>
      <xdr:col>33</xdr:col>
      <xdr:colOff>9525</xdr:colOff>
      <xdr:row>293</xdr:row>
      <xdr:rowOff>0</xdr:rowOff>
    </xdr:to>
    <xdr:cxnSp macro="">
      <xdr:nvCxnSpPr>
        <xdr:cNvPr id="184" name="Conector recto 183">
          <a:extLst>
            <a:ext uri="{FF2B5EF4-FFF2-40B4-BE49-F238E27FC236}">
              <a16:creationId xmlns:a16="http://schemas.microsoft.com/office/drawing/2014/main" id="{54DD94EE-CC3C-4B3D-B41F-D4376B09F59F}"/>
            </a:ext>
          </a:extLst>
        </xdr:cNvPr>
        <xdr:cNvCxnSpPr/>
      </xdr:nvCxnSpPr>
      <xdr:spPr>
        <a:xfrm flipH="1" flipV="1">
          <a:off x="8401050" y="66808351"/>
          <a:ext cx="9525" cy="457199"/>
        </a:xfrm>
        <a:prstGeom prst="line">
          <a:avLst/>
        </a:prstGeom>
        <a:ln w="12700">
          <a:solidFill>
            <a:srgbClr val="FF0066"/>
          </a:solidFill>
          <a:prstDash val="soli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33</xdr:col>
      <xdr:colOff>19050</xdr:colOff>
      <xdr:row>291</xdr:row>
      <xdr:rowOff>9525</xdr:rowOff>
    </xdr:from>
    <xdr:to>
      <xdr:col>40</xdr:col>
      <xdr:colOff>190500</xdr:colOff>
      <xdr:row>293</xdr:row>
      <xdr:rowOff>0</xdr:rowOff>
    </xdr:to>
    <xdr:cxnSp macro="">
      <xdr:nvCxnSpPr>
        <xdr:cNvPr id="185" name="Conector recto 184">
          <a:extLst>
            <a:ext uri="{FF2B5EF4-FFF2-40B4-BE49-F238E27FC236}">
              <a16:creationId xmlns:a16="http://schemas.microsoft.com/office/drawing/2014/main" id="{3F22B5EE-32A7-4E6F-A85B-CC1E5B211AE8}"/>
            </a:ext>
          </a:extLst>
        </xdr:cNvPr>
        <xdr:cNvCxnSpPr/>
      </xdr:nvCxnSpPr>
      <xdr:spPr>
        <a:xfrm flipH="1">
          <a:off x="8420100" y="66808350"/>
          <a:ext cx="2019300" cy="457200"/>
        </a:xfrm>
        <a:prstGeom prst="line">
          <a:avLst/>
        </a:prstGeom>
        <a:ln w="12700">
          <a:solidFill>
            <a:srgbClr val="FF0066"/>
          </a:solidFill>
          <a:prstDash val="soli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32</xdr:col>
      <xdr:colOff>238125</xdr:colOff>
      <xdr:row>291</xdr:row>
      <xdr:rowOff>0</xdr:rowOff>
    </xdr:from>
    <xdr:to>
      <xdr:col>40</xdr:col>
      <xdr:colOff>190500</xdr:colOff>
      <xdr:row>291</xdr:row>
      <xdr:rowOff>9525</xdr:rowOff>
    </xdr:to>
    <xdr:cxnSp macro="">
      <xdr:nvCxnSpPr>
        <xdr:cNvPr id="186" name="Conector recto 185">
          <a:extLst>
            <a:ext uri="{FF2B5EF4-FFF2-40B4-BE49-F238E27FC236}">
              <a16:creationId xmlns:a16="http://schemas.microsoft.com/office/drawing/2014/main" id="{7A50EDB1-49D9-41E8-9D86-8215920A699A}"/>
            </a:ext>
          </a:extLst>
        </xdr:cNvPr>
        <xdr:cNvCxnSpPr/>
      </xdr:nvCxnSpPr>
      <xdr:spPr>
        <a:xfrm flipH="1">
          <a:off x="8391525" y="66798825"/>
          <a:ext cx="2047875" cy="9525"/>
        </a:xfrm>
        <a:prstGeom prst="line">
          <a:avLst/>
        </a:prstGeom>
        <a:ln w="12700">
          <a:solidFill>
            <a:srgbClr val="FF0066"/>
          </a:solidFill>
          <a:prstDash val="soli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32</xdr:col>
      <xdr:colOff>190500</xdr:colOff>
      <xdr:row>290</xdr:row>
      <xdr:rowOff>209550</xdr:rowOff>
    </xdr:from>
    <xdr:to>
      <xdr:col>32</xdr:col>
      <xdr:colOff>190502</xdr:colOff>
      <xdr:row>292</xdr:row>
      <xdr:rowOff>228600</xdr:rowOff>
    </xdr:to>
    <xdr:cxnSp macro="">
      <xdr:nvCxnSpPr>
        <xdr:cNvPr id="187" name="Conector recto de flecha 186">
          <a:extLst>
            <a:ext uri="{FF2B5EF4-FFF2-40B4-BE49-F238E27FC236}">
              <a16:creationId xmlns:a16="http://schemas.microsoft.com/office/drawing/2014/main" id="{814B8DDC-FA9B-4918-A7C5-393C77EFA6AD}"/>
            </a:ext>
          </a:extLst>
        </xdr:cNvPr>
        <xdr:cNvCxnSpPr/>
      </xdr:nvCxnSpPr>
      <xdr:spPr>
        <a:xfrm flipH="1">
          <a:off x="8343900" y="66779775"/>
          <a:ext cx="2" cy="476250"/>
        </a:xfrm>
        <a:prstGeom prst="straightConnector1">
          <a:avLst/>
        </a:prstGeom>
        <a:ln w="12700">
          <a:solidFill>
            <a:srgbClr val="0070C0"/>
          </a:solidFill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33</xdr:col>
      <xdr:colOff>19050</xdr:colOff>
      <xdr:row>290</xdr:row>
      <xdr:rowOff>123825</xdr:rowOff>
    </xdr:from>
    <xdr:to>
      <xdr:col>36</xdr:col>
      <xdr:colOff>57151</xdr:colOff>
      <xdr:row>290</xdr:row>
      <xdr:rowOff>133350</xdr:rowOff>
    </xdr:to>
    <xdr:cxnSp macro="">
      <xdr:nvCxnSpPr>
        <xdr:cNvPr id="188" name="Conector recto de flecha 187">
          <a:extLst>
            <a:ext uri="{FF2B5EF4-FFF2-40B4-BE49-F238E27FC236}">
              <a16:creationId xmlns:a16="http://schemas.microsoft.com/office/drawing/2014/main" id="{8C73CB8D-8BE1-4810-B623-02AB2B62ECAF}"/>
            </a:ext>
          </a:extLst>
        </xdr:cNvPr>
        <xdr:cNvCxnSpPr/>
      </xdr:nvCxnSpPr>
      <xdr:spPr>
        <a:xfrm flipH="1">
          <a:off x="8420100" y="66694050"/>
          <a:ext cx="781051" cy="9525"/>
        </a:xfrm>
        <a:prstGeom prst="straightConnector1">
          <a:avLst/>
        </a:prstGeom>
        <a:ln w="12700">
          <a:solidFill>
            <a:srgbClr val="0070C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39</xdr:col>
      <xdr:colOff>133350</xdr:colOff>
      <xdr:row>290</xdr:row>
      <xdr:rowOff>133350</xdr:rowOff>
    </xdr:from>
    <xdr:to>
      <xdr:col>40</xdr:col>
      <xdr:colOff>228600</xdr:colOff>
      <xdr:row>290</xdr:row>
      <xdr:rowOff>133351</xdr:rowOff>
    </xdr:to>
    <xdr:cxnSp macro="">
      <xdr:nvCxnSpPr>
        <xdr:cNvPr id="189" name="Conector recto de flecha 188">
          <a:extLst>
            <a:ext uri="{FF2B5EF4-FFF2-40B4-BE49-F238E27FC236}">
              <a16:creationId xmlns:a16="http://schemas.microsoft.com/office/drawing/2014/main" id="{B41B2927-23BA-4907-928A-A6CED8CA138D}"/>
            </a:ext>
          </a:extLst>
        </xdr:cNvPr>
        <xdr:cNvCxnSpPr/>
      </xdr:nvCxnSpPr>
      <xdr:spPr>
        <a:xfrm flipV="1">
          <a:off x="10134600" y="66703575"/>
          <a:ext cx="342900" cy="1"/>
        </a:xfrm>
        <a:prstGeom prst="straightConnector1">
          <a:avLst/>
        </a:prstGeom>
        <a:ln w="12700"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30</xdr:col>
      <xdr:colOff>238126</xdr:colOff>
      <xdr:row>289</xdr:row>
      <xdr:rowOff>114300</xdr:rowOff>
    </xdr:from>
    <xdr:to>
      <xdr:col>33</xdr:col>
      <xdr:colOff>228600</xdr:colOff>
      <xdr:row>289</xdr:row>
      <xdr:rowOff>114300</xdr:rowOff>
    </xdr:to>
    <xdr:cxnSp macro="">
      <xdr:nvCxnSpPr>
        <xdr:cNvPr id="190" name="Conector recto de flecha 189">
          <a:extLst>
            <a:ext uri="{FF2B5EF4-FFF2-40B4-BE49-F238E27FC236}">
              <a16:creationId xmlns:a16="http://schemas.microsoft.com/office/drawing/2014/main" id="{374E6999-63A4-4EE1-9F48-BF5FA9D11ED4}"/>
            </a:ext>
          </a:extLst>
        </xdr:cNvPr>
        <xdr:cNvCxnSpPr/>
      </xdr:nvCxnSpPr>
      <xdr:spPr>
        <a:xfrm flipH="1">
          <a:off x="7896226" y="66455925"/>
          <a:ext cx="733424" cy="0"/>
        </a:xfrm>
        <a:prstGeom prst="straightConnector1">
          <a:avLst/>
        </a:prstGeom>
        <a:ln w="12700">
          <a:solidFill>
            <a:srgbClr val="0070C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36</xdr:col>
      <xdr:colOff>238125</xdr:colOff>
      <xdr:row>289</xdr:row>
      <xdr:rowOff>123825</xdr:rowOff>
    </xdr:from>
    <xdr:to>
      <xdr:col>41</xdr:col>
      <xdr:colOff>9525</xdr:colOff>
      <xdr:row>289</xdr:row>
      <xdr:rowOff>133350</xdr:rowOff>
    </xdr:to>
    <xdr:cxnSp macro="">
      <xdr:nvCxnSpPr>
        <xdr:cNvPr id="191" name="Conector recto de flecha 190">
          <a:extLst>
            <a:ext uri="{FF2B5EF4-FFF2-40B4-BE49-F238E27FC236}">
              <a16:creationId xmlns:a16="http://schemas.microsoft.com/office/drawing/2014/main" id="{0CBC0497-30CE-4500-8A6F-17A322BD2005}"/>
            </a:ext>
          </a:extLst>
        </xdr:cNvPr>
        <xdr:cNvCxnSpPr/>
      </xdr:nvCxnSpPr>
      <xdr:spPr>
        <a:xfrm flipV="1">
          <a:off x="9382125" y="66465450"/>
          <a:ext cx="1171575" cy="9525"/>
        </a:xfrm>
        <a:prstGeom prst="straightConnector1">
          <a:avLst/>
        </a:prstGeom>
        <a:ln w="12700"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30</xdr:col>
      <xdr:colOff>0</xdr:colOff>
      <xdr:row>290</xdr:row>
      <xdr:rowOff>219075</xdr:rowOff>
    </xdr:from>
    <xdr:to>
      <xdr:col>30</xdr:col>
      <xdr:colOff>2</xdr:colOff>
      <xdr:row>293</xdr:row>
      <xdr:rowOff>219075</xdr:rowOff>
    </xdr:to>
    <xdr:cxnSp macro="">
      <xdr:nvCxnSpPr>
        <xdr:cNvPr id="192" name="Conector recto de flecha 191">
          <a:extLst>
            <a:ext uri="{FF2B5EF4-FFF2-40B4-BE49-F238E27FC236}">
              <a16:creationId xmlns:a16="http://schemas.microsoft.com/office/drawing/2014/main" id="{B715F088-10DF-4FEC-98D1-4517BC3676E3}"/>
            </a:ext>
          </a:extLst>
        </xdr:cNvPr>
        <xdr:cNvCxnSpPr/>
      </xdr:nvCxnSpPr>
      <xdr:spPr>
        <a:xfrm flipH="1">
          <a:off x="7658100" y="66789300"/>
          <a:ext cx="2" cy="695325"/>
        </a:xfrm>
        <a:prstGeom prst="straightConnector1">
          <a:avLst/>
        </a:prstGeom>
        <a:ln w="12700">
          <a:solidFill>
            <a:srgbClr val="0070C0"/>
          </a:solidFill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143651</xdr:colOff>
      <xdr:row>292</xdr:row>
      <xdr:rowOff>27027</xdr:rowOff>
    </xdr:from>
    <xdr:to>
      <xdr:col>13</xdr:col>
      <xdr:colOff>167087</xdr:colOff>
      <xdr:row>292</xdr:row>
      <xdr:rowOff>146668</xdr:rowOff>
    </xdr:to>
    <xdr:sp macro="" textlink="">
      <xdr:nvSpPr>
        <xdr:cNvPr id="193" name="Flecha: a la derecha 192">
          <a:extLst>
            <a:ext uri="{FF2B5EF4-FFF2-40B4-BE49-F238E27FC236}">
              <a16:creationId xmlns:a16="http://schemas.microsoft.com/office/drawing/2014/main" id="{07631559-9E1F-4BD4-9C46-B2B4B92CC7DC}"/>
            </a:ext>
          </a:extLst>
        </xdr:cNvPr>
        <xdr:cNvSpPr/>
      </xdr:nvSpPr>
      <xdr:spPr>
        <a:xfrm rot="1867615">
          <a:off x="3248801" y="67054452"/>
          <a:ext cx="271086" cy="119641"/>
        </a:xfrm>
        <a:prstGeom prst="rightArrow">
          <a:avLst/>
        </a:prstGeom>
        <a:solidFill>
          <a:srgbClr val="FF0066"/>
        </a:solidFill>
        <a:ln>
          <a:solidFill>
            <a:srgbClr val="FF0066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38</xdr:col>
      <xdr:colOff>85725</xdr:colOff>
      <xdr:row>302</xdr:row>
      <xdr:rowOff>85725</xdr:rowOff>
    </xdr:from>
    <xdr:to>
      <xdr:col>40</xdr:col>
      <xdr:colOff>180975</xdr:colOff>
      <xdr:row>303</xdr:row>
      <xdr:rowOff>152400</xdr:rowOff>
    </xdr:to>
    <xdr:sp macro="" textlink="">
      <xdr:nvSpPr>
        <xdr:cNvPr id="194" name="Corchetes 193">
          <a:extLst>
            <a:ext uri="{FF2B5EF4-FFF2-40B4-BE49-F238E27FC236}">
              <a16:creationId xmlns:a16="http://schemas.microsoft.com/office/drawing/2014/main" id="{9E47CCC7-B271-41D9-AB13-A7EAA3116296}"/>
            </a:ext>
          </a:extLst>
        </xdr:cNvPr>
        <xdr:cNvSpPr/>
      </xdr:nvSpPr>
      <xdr:spPr>
        <a:xfrm>
          <a:off x="9839325" y="69437250"/>
          <a:ext cx="590550" cy="295275"/>
        </a:xfrm>
        <a:prstGeom prst="bracketPair">
          <a:avLst/>
        </a:prstGeom>
        <a:ln w="19050">
          <a:solidFill>
            <a:srgbClr val="FF0066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oneCellAnchor>
    <xdr:from>
      <xdr:col>3</xdr:col>
      <xdr:colOff>57150</xdr:colOff>
      <xdr:row>317</xdr:row>
      <xdr:rowOff>76201</xdr:rowOff>
    </xdr:from>
    <xdr:ext cx="1866900" cy="590550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95" name="CuadroTexto 194">
              <a:extLst>
                <a:ext uri="{FF2B5EF4-FFF2-40B4-BE49-F238E27FC236}">
                  <a16:creationId xmlns:a16="http://schemas.microsoft.com/office/drawing/2014/main" id="{8B343D34-9E28-4E0F-90CA-AEA247311F06}"/>
                </a:ext>
              </a:extLst>
            </xdr:cNvPr>
            <xdr:cNvSpPr txBox="1"/>
          </xdr:nvSpPr>
          <xdr:spPr>
            <a:xfrm>
              <a:off x="800100" y="72751951"/>
              <a:ext cx="1866900" cy="590550"/>
            </a:xfrm>
            <a:prstGeom prst="rect">
              <a:avLst/>
            </a:prstGeom>
            <a:solidFill>
              <a:srgbClr val="70AD47">
                <a:lumMod val="75000"/>
              </a:srgbClr>
            </a:solidFill>
            <a:ln w="19050" cmpd="dbl">
              <a:solidFill>
                <a:srgbClr val="002060"/>
              </a:solidFill>
            </a:ln>
            <a:effectLst/>
          </xdr:spPr>
          <xdr:txBody>
            <a:bodyPr vertOverflow="clip" horzOverflow="clip" wrap="square" lIns="0" tIns="0" rIns="0" bIns="0" rtlCol="0" anchor="t">
              <a:noAutofit/>
            </a:bodyPr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kumimoji="0" lang="es-ES" sz="1200" b="0" i="1" u="none" strike="noStrike" kern="0" cap="none" spc="0" normalizeH="0" baseline="0">
                        <a:ln>
                          <a:noFill/>
                        </a:ln>
                        <a:solidFill>
                          <a:schemeClr val="accent4">
                            <a:lumMod val="20000"/>
                            <a:lumOff val="80000"/>
                          </a:schemeClr>
                        </a:solidFill>
                        <a:effectLst/>
                        <a:uLnTx/>
                        <a:uFillTx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𝑑</m:t>
                    </m:r>
                    <m:r>
                      <a:rPr kumimoji="0" lang="es-ES" sz="1200" b="0" i="1" u="none" strike="noStrike" kern="0" cap="none" spc="0" normalizeH="0" baseline="0">
                        <a:ln>
                          <a:noFill/>
                        </a:ln>
                        <a:solidFill>
                          <a:schemeClr val="accent4">
                            <a:lumMod val="20000"/>
                            <a:lumOff val="80000"/>
                          </a:schemeClr>
                        </a:solidFill>
                        <a:effectLst/>
                        <a:uLnTx/>
                        <a:uFillTx/>
                        <a:latin typeface="Cambria Math" panose="02040503050406030204" pitchFamily="18" charset="0"/>
                        <a:ea typeface="+mn-ea"/>
                        <a:cs typeface="+mn-cs"/>
                      </a:rPr>
                      <m:t>=</m:t>
                    </m:r>
                    <m:rad>
                      <m:radPr>
                        <m:degHide m:val="on"/>
                        <m:ctrlPr>
                          <a:rPr kumimoji="0" lang="es-ES" sz="1200" b="0" i="1" u="none" strike="noStrike" kern="0" cap="none" spc="0" normalizeH="0" baseline="0">
                            <a:ln>
                              <a:noFill/>
                            </a:ln>
                            <a:solidFill>
                              <a:schemeClr val="accent4">
                                <a:lumMod val="20000"/>
                                <a:lumOff val="80000"/>
                              </a:schemeClr>
                            </a:solidFill>
                            <a:effectLst/>
                            <a:uLnTx/>
                            <a:uFillTx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radPr>
                      <m:deg/>
                      <m:e>
                        <m:f>
                          <m:fPr>
                            <m:ctrlPr>
                              <a:rPr kumimoji="0" lang="es-ES" sz="1200" b="0" i="1" u="none" strike="noStrike" kern="0" cap="none" spc="0" normalizeH="0" baseline="0">
                                <a:ln>
                                  <a:noFill/>
                                </a:ln>
                                <a:solidFill>
                                  <a:schemeClr val="accent4">
                                    <a:lumMod val="20000"/>
                                    <a:lumOff val="80000"/>
                                  </a:schemeClr>
                                </a:solidFill>
                                <a:effectLst/>
                                <a:uLnTx/>
                                <a:uFillTx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fPr>
                          <m:num>
                            <m:r>
                              <a:rPr kumimoji="0" lang="es-ES" sz="1200" b="0" i="1" u="none" strike="noStrike" kern="0" cap="none" spc="0" normalizeH="0" baseline="0">
                                <a:ln>
                                  <a:noFill/>
                                </a:ln>
                                <a:solidFill>
                                  <a:schemeClr val="accent4">
                                    <a:lumMod val="20000"/>
                                    <a:lumOff val="80000"/>
                                  </a:schemeClr>
                                </a:solidFill>
                                <a:effectLst/>
                                <a:uLnTx/>
                                <a:uFillTx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𝑀𝑢</m:t>
                            </m:r>
                          </m:num>
                          <m:den>
                            <m:sSup>
                              <m:sSupPr>
                                <m:ctrlPr>
                                  <a:rPr kumimoji="0" lang="es-ES" sz="1200" b="0" i="1" u="none" strike="noStrike" kern="0" cap="none" spc="0" normalizeH="0" baseline="0">
                                    <a:ln>
                                      <a:noFill/>
                                    </a:ln>
                                    <a:solidFill>
                                      <a:schemeClr val="accent4">
                                        <a:lumMod val="20000"/>
                                        <a:lumOff val="80000"/>
                                      </a:schemeClr>
                                    </a:solidFill>
                                    <a:effectLst/>
                                    <a:uLnTx/>
                                    <a:uFillTx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</m:ctrlPr>
                              </m:sSupPr>
                              <m:e>
                                <m:r>
                                  <a:rPr kumimoji="0" lang="es-ES" sz="1200" b="0" i="1" u="none" strike="noStrike" kern="0" cap="none" spc="0" normalizeH="0" baseline="0">
                                    <a:ln>
                                      <a:noFill/>
                                    </a:ln>
                                    <a:solidFill>
                                      <a:schemeClr val="accent4">
                                        <a:lumMod val="20000"/>
                                        <a:lumOff val="80000"/>
                                      </a:schemeClr>
                                    </a:solidFill>
                                    <a:effectLst/>
                                    <a:uLnTx/>
                                    <a:uFillTx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𝜙</m:t>
                                </m:r>
                                <m:r>
                                  <a:rPr kumimoji="0" lang="es-ES" sz="1200" b="0" i="1" u="none" strike="noStrike" kern="0" cap="none" spc="0" normalizeH="0" baseline="0">
                                    <a:ln>
                                      <a:noFill/>
                                    </a:ln>
                                    <a:solidFill>
                                      <a:schemeClr val="accent4">
                                        <a:lumMod val="20000"/>
                                        <a:lumOff val="80000"/>
                                      </a:schemeClr>
                                    </a:solidFill>
                                    <a:effectLst/>
                                    <a:uLnTx/>
                                    <a:uFillTx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 </m:t>
                                </m:r>
                                <m:r>
                                  <a:rPr kumimoji="0" lang="es-ES" sz="1200" b="0" i="1" u="none" strike="noStrike" kern="0" cap="none" spc="0" normalizeH="0" baseline="0">
                                    <a:ln>
                                      <a:noFill/>
                                    </a:ln>
                                    <a:solidFill>
                                      <a:schemeClr val="accent4">
                                        <a:lumMod val="20000"/>
                                        <a:lumOff val="80000"/>
                                      </a:schemeClr>
                                    </a:solidFill>
                                    <a:effectLst/>
                                    <a:uLnTx/>
                                    <a:uFillTx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𝑓</m:t>
                                </m:r>
                              </m:e>
                              <m:sup>
                                <m:r>
                                  <a:rPr kumimoji="0" lang="es-ES" sz="1200" b="0" i="1" u="none" strike="noStrike" kern="0" cap="none" spc="0" normalizeH="0" baseline="0">
                                    <a:ln>
                                      <a:noFill/>
                                    </a:ln>
                                    <a:solidFill>
                                      <a:schemeClr val="accent4">
                                        <a:lumMod val="20000"/>
                                        <a:lumOff val="80000"/>
                                      </a:schemeClr>
                                    </a:solidFill>
                                    <a:effectLst/>
                                    <a:uLnTx/>
                                    <a:uFillTx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′</m:t>
                                </m:r>
                              </m:sup>
                            </m:sSup>
                            <m:r>
                              <a:rPr kumimoji="0" lang="es-ES" sz="1200" b="0" i="1" u="none" strike="noStrike" kern="0" cap="none" spc="0" normalizeH="0" baseline="0">
                                <a:ln>
                                  <a:noFill/>
                                </a:ln>
                                <a:solidFill>
                                  <a:schemeClr val="accent4">
                                    <a:lumMod val="20000"/>
                                    <a:lumOff val="80000"/>
                                  </a:schemeClr>
                                </a:solidFill>
                                <a:effectLst/>
                                <a:uLnTx/>
                                <a:uFillTx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𝑐</m:t>
                            </m:r>
                            <m:r>
                              <a:rPr kumimoji="0" lang="es-ES" sz="1200" b="0" i="1" u="none" strike="noStrike" kern="0" cap="none" spc="0" normalizeH="0" baseline="0">
                                <a:ln>
                                  <a:noFill/>
                                </a:ln>
                                <a:solidFill>
                                  <a:schemeClr val="accent4">
                                    <a:lumMod val="20000"/>
                                    <a:lumOff val="80000"/>
                                  </a:schemeClr>
                                </a:solidFill>
                                <a:effectLst/>
                                <a:uLnTx/>
                                <a:uFillTx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 </m:t>
                            </m:r>
                            <m:r>
                              <a:rPr kumimoji="0" lang="es-ES" sz="1200" b="0" i="1" u="none" strike="noStrike" kern="0" cap="none" spc="0" normalizeH="0" baseline="0">
                                <a:ln>
                                  <a:noFill/>
                                </a:ln>
                                <a:solidFill>
                                  <a:schemeClr val="accent4">
                                    <a:lumMod val="20000"/>
                                    <a:lumOff val="80000"/>
                                  </a:schemeClr>
                                </a:solidFill>
                                <a:effectLst/>
                                <a:uLnTx/>
                                <a:uFillTx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𝑏</m:t>
                            </m:r>
                            <m:r>
                              <a:rPr kumimoji="0" lang="es-ES" sz="1200" b="0" i="1" u="none" strike="noStrike" kern="0" cap="none" spc="0" normalizeH="0" baseline="0">
                                <a:ln>
                                  <a:noFill/>
                                </a:ln>
                                <a:solidFill>
                                  <a:schemeClr val="accent4">
                                    <a:lumMod val="20000"/>
                                    <a:lumOff val="80000"/>
                                  </a:schemeClr>
                                </a:solidFill>
                                <a:effectLst/>
                                <a:uLnTx/>
                                <a:uFillTx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𝜔</m:t>
                            </m:r>
                            <m:d>
                              <m:dPr>
                                <m:ctrlPr>
                                  <a:rPr kumimoji="0" lang="es-ES" sz="1200" b="0" i="1" u="none" strike="noStrike" kern="0" cap="none" spc="0" normalizeH="0" baseline="0">
                                    <a:ln>
                                      <a:noFill/>
                                    </a:ln>
                                    <a:solidFill>
                                      <a:schemeClr val="accent4">
                                        <a:lumMod val="20000"/>
                                        <a:lumOff val="80000"/>
                                      </a:schemeClr>
                                    </a:solidFill>
                                    <a:effectLst/>
                                    <a:uLnTx/>
                                    <a:uFillTx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</m:ctrlPr>
                              </m:dPr>
                              <m:e>
                                <m:r>
                                  <a:rPr kumimoji="0" lang="es-ES" sz="1200" b="0" i="1" u="none" strike="noStrike" kern="0" cap="none" spc="0" normalizeH="0" baseline="0">
                                    <a:ln>
                                      <a:noFill/>
                                    </a:ln>
                                    <a:solidFill>
                                      <a:schemeClr val="accent4">
                                        <a:lumMod val="20000"/>
                                        <a:lumOff val="80000"/>
                                      </a:schemeClr>
                                    </a:solidFill>
                                    <a:effectLst/>
                                    <a:uLnTx/>
                                    <a:uFillTx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1−0.59</m:t>
                                </m:r>
                                <m:r>
                                  <a:rPr kumimoji="0" lang="es-ES" sz="1200" b="0" i="1" u="none" strike="noStrike" kern="0" cap="none" spc="0" normalizeH="0" baseline="0">
                                    <a:ln>
                                      <a:noFill/>
                                    </a:ln>
                                    <a:solidFill>
                                      <a:schemeClr val="accent4">
                                        <a:lumMod val="20000"/>
                                        <a:lumOff val="80000"/>
                                      </a:schemeClr>
                                    </a:solidFill>
                                    <a:effectLst/>
                                    <a:uLnTx/>
                                    <a:uFillTx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𝜔</m:t>
                                </m:r>
                              </m:e>
                            </m:d>
                          </m:den>
                        </m:f>
                      </m:e>
                    </m:rad>
                  </m:oMath>
                </m:oMathPara>
              </a14:m>
              <a:endParaRPr kumimoji="0" lang="es-ES" sz="1400" b="0" i="1" u="none" strike="noStrike" kern="0" cap="none" spc="0" normalizeH="0" baseline="0">
                <a:ln>
                  <a:noFill/>
                </a:ln>
                <a:solidFill>
                  <a:schemeClr val="accent4">
                    <a:lumMod val="20000"/>
                    <a:lumOff val="80000"/>
                  </a:schemeClr>
                </a:solidFill>
                <a:effectLst/>
                <a:uLnTx/>
                <a:uFillTx/>
                <a:latin typeface="Cambria Math" panose="02040503050406030204" pitchFamily="18" charset="0"/>
                <a:ea typeface="+mn-ea"/>
                <a:cs typeface="+mn-cs"/>
              </a:endParaRPr>
            </a:p>
          </xdr:txBody>
        </xdr:sp>
      </mc:Choice>
      <mc:Fallback xmlns="">
        <xdr:sp macro="" textlink="">
          <xdr:nvSpPr>
            <xdr:cNvPr id="195" name="CuadroTexto 194">
              <a:extLst>
                <a:ext uri="{FF2B5EF4-FFF2-40B4-BE49-F238E27FC236}">
                  <a16:creationId xmlns:a16="http://schemas.microsoft.com/office/drawing/2014/main" id="{8B343D34-9E28-4E0F-90CA-AEA247311F06}"/>
                </a:ext>
              </a:extLst>
            </xdr:cNvPr>
            <xdr:cNvSpPr txBox="1"/>
          </xdr:nvSpPr>
          <xdr:spPr>
            <a:xfrm>
              <a:off x="800100" y="72751951"/>
              <a:ext cx="1866900" cy="590550"/>
            </a:xfrm>
            <a:prstGeom prst="rect">
              <a:avLst/>
            </a:prstGeom>
            <a:solidFill>
              <a:srgbClr val="70AD47">
                <a:lumMod val="75000"/>
              </a:srgbClr>
            </a:solidFill>
            <a:ln w="19050" cmpd="dbl">
              <a:solidFill>
                <a:srgbClr val="002060"/>
              </a:solidFill>
            </a:ln>
            <a:effectLst/>
          </xdr:spPr>
          <xdr:txBody>
            <a:bodyPr vertOverflow="clip" horzOverflow="clip" wrap="square" lIns="0" tIns="0" rIns="0" bIns="0" rtlCol="0" anchor="t">
              <a:noAutofit/>
            </a:bodyPr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s-ES" sz="1200" b="0" i="0" u="none" strike="noStrike" kern="0" cap="none" spc="0" normalizeH="0" baseline="0">
                  <a:ln>
                    <a:noFill/>
                  </a:ln>
                  <a:solidFill>
                    <a:schemeClr val="accent4">
                      <a:lumMod val="20000"/>
                      <a:lumOff val="80000"/>
                    </a:schemeClr>
                  </a:solidFill>
                  <a:effectLst/>
                  <a:uLnTx/>
                  <a:uFillTx/>
                  <a:latin typeface="Cambria Math" panose="02040503050406030204" pitchFamily="18" charset="0"/>
                  <a:ea typeface="+mn-ea"/>
                  <a:cs typeface="+mn-cs"/>
                </a:rPr>
                <a:t>𝑑=√(𝑀𝑢/(〖𝜙 𝑓〗^′ 𝑐 𝑏𝜔(1−0.59𝜔) ))</a:t>
              </a:r>
              <a:endParaRPr kumimoji="0" lang="es-ES" sz="1400" b="0" i="1" u="none" strike="noStrike" kern="0" cap="none" spc="0" normalizeH="0" baseline="0">
                <a:ln>
                  <a:noFill/>
                </a:ln>
                <a:solidFill>
                  <a:schemeClr val="accent4">
                    <a:lumMod val="20000"/>
                    <a:lumOff val="80000"/>
                  </a:schemeClr>
                </a:solidFill>
                <a:effectLst/>
                <a:uLnTx/>
                <a:uFillTx/>
                <a:latin typeface="Cambria Math" panose="02040503050406030204" pitchFamily="18" charset="0"/>
                <a:ea typeface="+mn-ea"/>
                <a:cs typeface="+mn-cs"/>
              </a:endParaRPr>
            </a:p>
          </xdr:txBody>
        </xdr:sp>
      </mc:Fallback>
    </mc:AlternateContent>
    <xdr:clientData/>
  </xdr:oneCellAnchor>
  <xdr:twoCellAnchor>
    <xdr:from>
      <xdr:col>13</xdr:col>
      <xdr:colOff>123825</xdr:colOff>
      <xdr:row>316</xdr:row>
      <xdr:rowOff>219075</xdr:rowOff>
    </xdr:from>
    <xdr:to>
      <xdr:col>14</xdr:col>
      <xdr:colOff>28575</xdr:colOff>
      <xdr:row>320</xdr:row>
      <xdr:rowOff>19050</xdr:rowOff>
    </xdr:to>
    <xdr:cxnSp macro="">
      <xdr:nvCxnSpPr>
        <xdr:cNvPr id="196" name="Conector recto 195">
          <a:extLst>
            <a:ext uri="{FF2B5EF4-FFF2-40B4-BE49-F238E27FC236}">
              <a16:creationId xmlns:a16="http://schemas.microsoft.com/office/drawing/2014/main" id="{8BB243F5-8588-439B-B168-A21CBB90F44E}"/>
            </a:ext>
          </a:extLst>
        </xdr:cNvPr>
        <xdr:cNvCxnSpPr/>
      </xdr:nvCxnSpPr>
      <xdr:spPr>
        <a:xfrm flipV="1">
          <a:off x="3476625" y="72666225"/>
          <a:ext cx="200025" cy="714375"/>
        </a:xfrm>
        <a:prstGeom prst="line">
          <a:avLst/>
        </a:prstGeom>
        <a:ln w="19050">
          <a:solidFill>
            <a:srgbClr val="FF0066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9525</xdr:colOff>
      <xdr:row>317</xdr:row>
      <xdr:rowOff>0</xdr:rowOff>
    </xdr:from>
    <xdr:to>
      <xdr:col>37</xdr:col>
      <xdr:colOff>38100</xdr:colOff>
      <xdr:row>317</xdr:row>
      <xdr:rowOff>1</xdr:rowOff>
    </xdr:to>
    <xdr:cxnSp macro="">
      <xdr:nvCxnSpPr>
        <xdr:cNvPr id="197" name="Conector recto 196">
          <a:extLst>
            <a:ext uri="{FF2B5EF4-FFF2-40B4-BE49-F238E27FC236}">
              <a16:creationId xmlns:a16="http://schemas.microsoft.com/office/drawing/2014/main" id="{3FA1EDDE-4C93-4372-96B5-F4A1214E57B7}"/>
            </a:ext>
          </a:extLst>
        </xdr:cNvPr>
        <xdr:cNvCxnSpPr/>
      </xdr:nvCxnSpPr>
      <xdr:spPr>
        <a:xfrm>
          <a:off x="3657600" y="72675750"/>
          <a:ext cx="5772150" cy="1"/>
        </a:xfrm>
        <a:prstGeom prst="line">
          <a:avLst/>
        </a:prstGeom>
        <a:ln w="19050">
          <a:solidFill>
            <a:srgbClr val="FF0066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19050</xdr:colOff>
      <xdr:row>319</xdr:row>
      <xdr:rowOff>57150</xdr:rowOff>
    </xdr:from>
    <xdr:to>
      <xdr:col>13</xdr:col>
      <xdr:colOff>123825</xdr:colOff>
      <xdr:row>320</xdr:row>
      <xdr:rowOff>28575</xdr:rowOff>
    </xdr:to>
    <xdr:cxnSp macro="">
      <xdr:nvCxnSpPr>
        <xdr:cNvPr id="198" name="Conector recto 197">
          <a:extLst>
            <a:ext uri="{FF2B5EF4-FFF2-40B4-BE49-F238E27FC236}">
              <a16:creationId xmlns:a16="http://schemas.microsoft.com/office/drawing/2014/main" id="{4D840A61-194D-407E-9F11-AF0B44B98443}"/>
            </a:ext>
          </a:extLst>
        </xdr:cNvPr>
        <xdr:cNvCxnSpPr/>
      </xdr:nvCxnSpPr>
      <xdr:spPr>
        <a:xfrm flipH="1" flipV="1">
          <a:off x="3371850" y="73190100"/>
          <a:ext cx="104775" cy="200025"/>
        </a:xfrm>
        <a:prstGeom prst="line">
          <a:avLst/>
        </a:prstGeom>
        <a:ln w="19050">
          <a:solidFill>
            <a:srgbClr val="FF0066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2</xdr:col>
      <xdr:colOff>238125</xdr:colOff>
      <xdr:row>325</xdr:row>
      <xdr:rowOff>28575</xdr:rowOff>
    </xdr:from>
    <xdr:ext cx="1514475" cy="504825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99" name="CuadroTexto 198">
              <a:extLst>
                <a:ext uri="{FF2B5EF4-FFF2-40B4-BE49-F238E27FC236}">
                  <a16:creationId xmlns:a16="http://schemas.microsoft.com/office/drawing/2014/main" id="{4B7D520F-F14E-4D95-9FD0-4EA6D9DD62D0}"/>
                </a:ext>
              </a:extLst>
            </xdr:cNvPr>
            <xdr:cNvSpPr txBox="1"/>
          </xdr:nvSpPr>
          <xdr:spPr>
            <a:xfrm>
              <a:off x="733425" y="74552175"/>
              <a:ext cx="1514475" cy="504825"/>
            </a:xfrm>
            <a:prstGeom prst="rect">
              <a:avLst/>
            </a:prstGeom>
            <a:solidFill>
              <a:srgbClr val="70AD47">
                <a:lumMod val="75000"/>
              </a:srgbClr>
            </a:solidFill>
            <a:ln w="19050" cmpd="dbl">
              <a:solidFill>
                <a:srgbClr val="002060"/>
              </a:solidFill>
            </a:ln>
            <a:effectLst/>
          </xdr:spPr>
          <xdr:txBody>
            <a:bodyPr vertOverflow="clip" horzOverflow="clip" wrap="square" lIns="0" tIns="0" rIns="0" bIns="0" rtlCol="0" anchor="t">
              <a:noAutofit/>
            </a:bodyPr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kumimoji="0" lang="es-ES" sz="1400" b="0" i="1" u="none" strike="noStrike" kern="0" cap="none" spc="0" normalizeH="0" baseline="0">
                        <a:ln>
                          <a:noFill/>
                        </a:ln>
                        <a:solidFill>
                          <a:schemeClr val="accent4">
                            <a:lumMod val="20000"/>
                            <a:lumOff val="80000"/>
                          </a:schemeClr>
                        </a:solidFill>
                        <a:effectLst/>
                        <a:uLnTx/>
                        <a:uFillTx/>
                        <a:latin typeface="Cambria Math" panose="02040503050406030204" pitchFamily="18" charset="0"/>
                        <a:ea typeface="+mn-ea"/>
                        <a:cs typeface="+mn-cs"/>
                      </a:rPr>
                      <m:t>h𝑧</m:t>
                    </m:r>
                    <m:r>
                      <a:rPr kumimoji="0" lang="es-ES" sz="1400" b="0" i="1" u="none" strike="noStrike" kern="0" cap="none" spc="0" normalizeH="0" baseline="0">
                        <a:ln>
                          <a:noFill/>
                        </a:ln>
                        <a:solidFill>
                          <a:schemeClr val="accent4">
                            <a:lumMod val="20000"/>
                            <a:lumOff val="80000"/>
                          </a:schemeClr>
                        </a:solidFill>
                        <a:effectLst/>
                        <a:uLnTx/>
                        <a:uFillTx/>
                        <a:latin typeface="Cambria Math" panose="02040503050406030204" pitchFamily="18" charset="0"/>
                        <a:ea typeface="+mn-ea"/>
                        <a:cs typeface="+mn-cs"/>
                      </a:rPr>
                      <m:t>=</m:t>
                    </m:r>
                    <m:r>
                      <a:rPr kumimoji="0" lang="es-ES" sz="1400" b="0" i="1" u="none" strike="noStrike" kern="0" cap="none" spc="0" normalizeH="0" baseline="0">
                        <a:ln>
                          <a:noFill/>
                        </a:ln>
                        <a:solidFill>
                          <a:schemeClr val="accent4">
                            <a:lumMod val="20000"/>
                            <a:lumOff val="80000"/>
                          </a:schemeClr>
                        </a:solidFill>
                        <a:effectLst/>
                        <a:uLnTx/>
                        <a:uFillTx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𝑑</m:t>
                    </m:r>
                    <m:r>
                      <a:rPr kumimoji="0" lang="es-ES" sz="1400" b="0" i="1" u="none" strike="noStrike" kern="0" cap="none" spc="0" normalizeH="0" baseline="0">
                        <a:ln>
                          <a:noFill/>
                        </a:ln>
                        <a:solidFill>
                          <a:schemeClr val="accent4">
                            <a:lumMod val="20000"/>
                            <a:lumOff val="80000"/>
                          </a:schemeClr>
                        </a:solidFill>
                        <a:effectLst/>
                        <a:uLnTx/>
                        <a:uFillTx/>
                        <a:latin typeface="Cambria Math" panose="02040503050406030204" pitchFamily="18" charset="0"/>
                        <a:ea typeface="+mn-ea"/>
                        <a:cs typeface="+mn-cs"/>
                      </a:rPr>
                      <m:t>+</m:t>
                    </m:r>
                    <m:r>
                      <a:rPr kumimoji="0" lang="es-ES" sz="1400" b="0" i="1" u="none" strike="noStrike" kern="0" cap="none" spc="0" normalizeH="0" baseline="0">
                        <a:ln>
                          <a:noFill/>
                        </a:ln>
                        <a:solidFill>
                          <a:schemeClr val="accent4">
                            <a:lumMod val="20000"/>
                            <a:lumOff val="80000"/>
                          </a:schemeClr>
                        </a:solidFill>
                        <a:effectLst/>
                        <a:uLnTx/>
                        <a:uFillTx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𝑟</m:t>
                    </m:r>
                    <m:r>
                      <a:rPr kumimoji="0" lang="es-ES" sz="1400" b="0" i="1" u="none" strike="noStrike" kern="0" cap="none" spc="0" normalizeH="0" baseline="0">
                        <a:ln>
                          <a:noFill/>
                        </a:ln>
                        <a:solidFill>
                          <a:schemeClr val="accent4">
                            <a:lumMod val="20000"/>
                            <a:lumOff val="80000"/>
                          </a:schemeClr>
                        </a:solidFill>
                        <a:effectLst/>
                        <a:uLnTx/>
                        <a:uFillTx/>
                        <a:latin typeface="Cambria Math" panose="02040503050406030204" pitchFamily="18" charset="0"/>
                        <a:ea typeface="+mn-ea"/>
                        <a:cs typeface="+mn-cs"/>
                      </a:rPr>
                      <m:t>+</m:t>
                    </m:r>
                    <m:f>
                      <m:fPr>
                        <m:ctrlPr>
                          <a:rPr kumimoji="0" lang="es-ES" sz="1400" b="0" i="1" u="none" strike="noStrike" kern="0" cap="none" spc="0" normalizeH="0" baseline="0">
                            <a:ln>
                              <a:noFill/>
                            </a:ln>
                            <a:solidFill>
                              <a:schemeClr val="accent4">
                                <a:lumMod val="20000"/>
                                <a:lumOff val="80000"/>
                              </a:schemeClr>
                            </a:solidFill>
                            <a:effectLst/>
                            <a:uLnTx/>
                            <a:uFillTx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fPr>
                      <m:num>
                        <m:r>
                          <a:rPr kumimoji="0" lang="es-ES" sz="1400" b="0" i="1" u="none" strike="noStrike" kern="0" cap="none" spc="0" normalizeH="0" baseline="0">
                            <a:ln>
                              <a:noFill/>
                            </a:ln>
                            <a:solidFill>
                              <a:schemeClr val="accent4">
                                <a:lumMod val="20000"/>
                                <a:lumOff val="80000"/>
                              </a:schemeClr>
                            </a:solidFill>
                            <a:effectLst/>
                            <a:uLnTx/>
                            <a:uFillTx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∅</m:t>
                        </m:r>
                        <m:r>
                          <a:rPr kumimoji="0" lang="es-ES" sz="1400" b="0" i="1" u="none" strike="noStrike" kern="0" cap="none" spc="0" normalizeH="0" baseline="0">
                            <a:ln>
                              <a:noFill/>
                            </a:ln>
                            <a:solidFill>
                              <a:schemeClr val="accent4">
                                <a:lumMod val="20000"/>
                                <a:lumOff val="80000"/>
                              </a:schemeClr>
                            </a:solidFill>
                            <a:effectLst/>
                            <a:uLnTx/>
                            <a:uFillTx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𝑣</m:t>
                        </m:r>
                      </m:num>
                      <m:den>
                        <m:r>
                          <a:rPr kumimoji="0" lang="es-ES" sz="1400" b="0" i="1" u="none" strike="noStrike" kern="0" cap="none" spc="0" normalizeH="0" baseline="0">
                            <a:ln>
                              <a:noFill/>
                            </a:ln>
                            <a:solidFill>
                              <a:schemeClr val="accent4">
                                <a:lumMod val="20000"/>
                                <a:lumOff val="80000"/>
                              </a:schemeClr>
                            </a:solidFill>
                            <a:effectLst/>
                            <a:uLnTx/>
                            <a:uFillTx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2</m:t>
                        </m:r>
                      </m:den>
                    </m:f>
                  </m:oMath>
                </m:oMathPara>
              </a14:m>
              <a:endParaRPr kumimoji="0" lang="es-ES" sz="1400" b="0" i="1" u="none" strike="noStrike" kern="0" cap="none" spc="0" normalizeH="0" baseline="0">
                <a:ln>
                  <a:noFill/>
                </a:ln>
                <a:solidFill>
                  <a:schemeClr val="accent4">
                    <a:lumMod val="20000"/>
                    <a:lumOff val="80000"/>
                  </a:schemeClr>
                </a:solidFill>
                <a:effectLst/>
                <a:uLnTx/>
                <a:uFillTx/>
                <a:latin typeface="Cambria Math" panose="02040503050406030204" pitchFamily="18" charset="0"/>
                <a:ea typeface="+mn-ea"/>
                <a:cs typeface="+mn-cs"/>
              </a:endParaRPr>
            </a:p>
          </xdr:txBody>
        </xdr:sp>
      </mc:Choice>
      <mc:Fallback xmlns="">
        <xdr:sp macro="" textlink="">
          <xdr:nvSpPr>
            <xdr:cNvPr id="199" name="CuadroTexto 198">
              <a:extLst>
                <a:ext uri="{FF2B5EF4-FFF2-40B4-BE49-F238E27FC236}">
                  <a16:creationId xmlns:a16="http://schemas.microsoft.com/office/drawing/2014/main" id="{4B7D520F-F14E-4D95-9FD0-4EA6D9DD62D0}"/>
                </a:ext>
              </a:extLst>
            </xdr:cNvPr>
            <xdr:cNvSpPr txBox="1"/>
          </xdr:nvSpPr>
          <xdr:spPr>
            <a:xfrm>
              <a:off x="733425" y="74552175"/>
              <a:ext cx="1514475" cy="504825"/>
            </a:xfrm>
            <a:prstGeom prst="rect">
              <a:avLst/>
            </a:prstGeom>
            <a:solidFill>
              <a:srgbClr val="70AD47">
                <a:lumMod val="75000"/>
              </a:srgbClr>
            </a:solidFill>
            <a:ln w="19050" cmpd="dbl">
              <a:solidFill>
                <a:srgbClr val="002060"/>
              </a:solidFill>
            </a:ln>
            <a:effectLst/>
          </xdr:spPr>
          <xdr:txBody>
            <a:bodyPr vertOverflow="clip" horzOverflow="clip" wrap="square" lIns="0" tIns="0" rIns="0" bIns="0" rtlCol="0" anchor="t">
              <a:noAutofit/>
            </a:bodyPr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s-ES" sz="1400" b="0" i="0" u="none" strike="noStrike" kern="0" cap="none" spc="0" normalizeH="0" baseline="0">
                  <a:ln>
                    <a:noFill/>
                  </a:ln>
                  <a:solidFill>
                    <a:schemeClr val="accent4">
                      <a:lumMod val="20000"/>
                      <a:lumOff val="80000"/>
                    </a:schemeClr>
                  </a:solidFill>
                  <a:effectLst/>
                  <a:uLnTx/>
                  <a:uFillTx/>
                  <a:latin typeface="Cambria Math" panose="02040503050406030204" pitchFamily="18" charset="0"/>
                  <a:ea typeface="+mn-ea"/>
                  <a:cs typeface="+mn-cs"/>
                </a:rPr>
                <a:t>ℎ𝑧=𝑑+𝑟+(∅𝑣)/2</a:t>
              </a:r>
              <a:endParaRPr kumimoji="0" lang="es-ES" sz="1400" b="0" i="1" u="none" strike="noStrike" kern="0" cap="none" spc="0" normalizeH="0" baseline="0">
                <a:ln>
                  <a:noFill/>
                </a:ln>
                <a:solidFill>
                  <a:schemeClr val="accent4">
                    <a:lumMod val="20000"/>
                    <a:lumOff val="80000"/>
                  </a:schemeClr>
                </a:solidFill>
                <a:effectLst/>
                <a:uLnTx/>
                <a:uFillTx/>
                <a:latin typeface="Cambria Math" panose="02040503050406030204" pitchFamily="18" charset="0"/>
                <a:ea typeface="+mn-ea"/>
                <a:cs typeface="+mn-cs"/>
              </a:endParaRPr>
            </a:p>
          </xdr:txBody>
        </xdr:sp>
      </mc:Fallback>
    </mc:AlternateContent>
    <xdr:clientData/>
  </xdr:oneCellAnchor>
  <xdr:oneCellAnchor>
    <xdr:from>
      <xdr:col>3</xdr:col>
      <xdr:colOff>95250</xdr:colOff>
      <xdr:row>332</xdr:row>
      <xdr:rowOff>161925</xdr:rowOff>
    </xdr:from>
    <xdr:ext cx="1514475" cy="504825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00" name="CuadroTexto 199">
              <a:extLst>
                <a:ext uri="{FF2B5EF4-FFF2-40B4-BE49-F238E27FC236}">
                  <a16:creationId xmlns:a16="http://schemas.microsoft.com/office/drawing/2014/main" id="{4794B66C-41D2-45E9-9FF5-D11CCF3F85DF}"/>
                </a:ext>
              </a:extLst>
            </xdr:cNvPr>
            <xdr:cNvSpPr txBox="1"/>
          </xdr:nvSpPr>
          <xdr:spPr>
            <a:xfrm>
              <a:off x="838200" y="76323825"/>
              <a:ext cx="1514475" cy="504825"/>
            </a:xfrm>
            <a:prstGeom prst="rect">
              <a:avLst/>
            </a:prstGeom>
            <a:solidFill>
              <a:srgbClr val="70AD47">
                <a:lumMod val="75000"/>
              </a:srgbClr>
            </a:solidFill>
            <a:ln w="19050" cmpd="dbl">
              <a:solidFill>
                <a:srgbClr val="002060"/>
              </a:solidFill>
            </a:ln>
            <a:effectLst/>
          </xdr:spPr>
          <xdr:txBody>
            <a:bodyPr vertOverflow="clip" horzOverflow="clip" wrap="square" lIns="0" tIns="0" rIns="0" bIns="0" rtlCol="0" anchor="t">
              <a:noAutofit/>
            </a:bodyPr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kumimoji="0" lang="es-ES" sz="1400" b="0" i="1" u="none" strike="noStrike" kern="0" cap="none" spc="0" normalizeH="0" baseline="0">
                        <a:ln>
                          <a:noFill/>
                        </a:ln>
                        <a:solidFill>
                          <a:schemeClr val="accent4">
                            <a:lumMod val="20000"/>
                            <a:lumOff val="80000"/>
                          </a:schemeClr>
                        </a:solidFill>
                        <a:effectLst/>
                        <a:uLnTx/>
                        <a:uFillTx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𝑑𝑟</m:t>
                    </m:r>
                    <m:r>
                      <a:rPr kumimoji="0" lang="es-ES" sz="1400" b="0" i="1" u="none" strike="noStrike" kern="0" cap="none" spc="0" normalizeH="0" baseline="0">
                        <a:ln>
                          <a:noFill/>
                        </a:ln>
                        <a:solidFill>
                          <a:schemeClr val="accent4">
                            <a:lumMod val="20000"/>
                            <a:lumOff val="80000"/>
                          </a:schemeClr>
                        </a:solidFill>
                        <a:effectLst/>
                        <a:uLnTx/>
                        <a:uFillTx/>
                        <a:latin typeface="Cambria Math" panose="02040503050406030204" pitchFamily="18" charset="0"/>
                        <a:ea typeface="+mn-ea"/>
                        <a:cs typeface="+mn-cs"/>
                      </a:rPr>
                      <m:t>=</m:t>
                    </m:r>
                    <m:r>
                      <a:rPr kumimoji="0" lang="es-ES" sz="1400" b="0" i="1" u="none" strike="noStrike" kern="0" cap="none" spc="0" normalizeH="0" baseline="0">
                        <a:ln>
                          <a:noFill/>
                        </a:ln>
                        <a:solidFill>
                          <a:schemeClr val="accent4">
                            <a:lumMod val="20000"/>
                            <a:lumOff val="80000"/>
                          </a:schemeClr>
                        </a:solidFill>
                        <a:effectLst/>
                        <a:uLnTx/>
                        <a:uFillTx/>
                        <a:latin typeface="Cambria Math" panose="02040503050406030204" pitchFamily="18" charset="0"/>
                        <a:ea typeface="+mn-ea"/>
                        <a:cs typeface="+mn-cs"/>
                      </a:rPr>
                      <m:t>h𝑧</m:t>
                    </m:r>
                    <m:r>
                      <a:rPr kumimoji="0" lang="es-ES" sz="1400" b="0" i="1" u="none" strike="noStrike" kern="0" cap="none" spc="0" normalizeH="0" baseline="0">
                        <a:ln>
                          <a:noFill/>
                        </a:ln>
                        <a:solidFill>
                          <a:schemeClr val="accent4">
                            <a:lumMod val="20000"/>
                            <a:lumOff val="80000"/>
                          </a:schemeClr>
                        </a:solidFill>
                        <a:effectLst/>
                        <a:uLnTx/>
                        <a:uFillTx/>
                        <a:latin typeface="Cambria Math" panose="02040503050406030204" pitchFamily="18" charset="0"/>
                        <a:ea typeface="+mn-ea"/>
                        <a:cs typeface="+mn-cs"/>
                      </a:rPr>
                      <m:t>−</m:t>
                    </m:r>
                    <m:r>
                      <a:rPr kumimoji="0" lang="es-ES" sz="1400" b="0" i="1" u="none" strike="noStrike" kern="0" cap="none" spc="0" normalizeH="0" baseline="0">
                        <a:ln>
                          <a:noFill/>
                        </a:ln>
                        <a:solidFill>
                          <a:schemeClr val="accent4">
                            <a:lumMod val="20000"/>
                            <a:lumOff val="80000"/>
                          </a:schemeClr>
                        </a:solidFill>
                        <a:effectLst/>
                        <a:uLnTx/>
                        <a:uFillTx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𝑟</m:t>
                    </m:r>
                    <m:r>
                      <a:rPr kumimoji="0" lang="es-ES" sz="1400" b="0" i="1" u="none" strike="noStrike" kern="0" cap="none" spc="0" normalizeH="0" baseline="0">
                        <a:ln>
                          <a:noFill/>
                        </a:ln>
                        <a:solidFill>
                          <a:schemeClr val="accent4">
                            <a:lumMod val="20000"/>
                            <a:lumOff val="80000"/>
                          </a:schemeClr>
                        </a:solidFill>
                        <a:effectLst/>
                        <a:uLnTx/>
                        <a:uFillTx/>
                        <a:latin typeface="Cambria Math" panose="02040503050406030204" pitchFamily="18" charset="0"/>
                        <a:ea typeface="+mn-ea"/>
                        <a:cs typeface="+mn-cs"/>
                      </a:rPr>
                      <m:t>−</m:t>
                    </m:r>
                    <m:f>
                      <m:fPr>
                        <m:ctrlPr>
                          <a:rPr kumimoji="0" lang="es-ES" sz="1400" b="0" i="1" u="none" strike="noStrike" kern="0" cap="none" spc="0" normalizeH="0" baseline="0">
                            <a:ln>
                              <a:noFill/>
                            </a:ln>
                            <a:solidFill>
                              <a:schemeClr val="accent4">
                                <a:lumMod val="20000"/>
                                <a:lumOff val="80000"/>
                              </a:schemeClr>
                            </a:solidFill>
                            <a:effectLst/>
                            <a:uLnTx/>
                            <a:uFillTx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fPr>
                      <m:num>
                        <m:r>
                          <a:rPr kumimoji="0" lang="es-ES" sz="1400" b="0" i="1" u="none" strike="noStrike" kern="0" cap="none" spc="0" normalizeH="0" baseline="0">
                            <a:ln>
                              <a:noFill/>
                            </a:ln>
                            <a:solidFill>
                              <a:schemeClr val="accent4">
                                <a:lumMod val="20000"/>
                                <a:lumOff val="80000"/>
                              </a:schemeClr>
                            </a:solidFill>
                            <a:effectLst/>
                            <a:uLnTx/>
                            <a:uFillTx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∅</m:t>
                        </m:r>
                        <m:r>
                          <a:rPr kumimoji="0" lang="es-ES" sz="1400" b="0" i="1" u="none" strike="noStrike" kern="0" cap="none" spc="0" normalizeH="0" baseline="0">
                            <a:ln>
                              <a:noFill/>
                            </a:ln>
                            <a:solidFill>
                              <a:schemeClr val="accent4">
                                <a:lumMod val="20000"/>
                                <a:lumOff val="80000"/>
                              </a:schemeClr>
                            </a:solidFill>
                            <a:effectLst/>
                            <a:uLnTx/>
                            <a:uFillTx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𝑣</m:t>
                        </m:r>
                      </m:num>
                      <m:den>
                        <m:r>
                          <a:rPr kumimoji="0" lang="es-ES" sz="1400" b="0" i="1" u="none" strike="noStrike" kern="0" cap="none" spc="0" normalizeH="0" baseline="0">
                            <a:ln>
                              <a:noFill/>
                            </a:ln>
                            <a:solidFill>
                              <a:schemeClr val="accent4">
                                <a:lumMod val="20000"/>
                                <a:lumOff val="80000"/>
                              </a:schemeClr>
                            </a:solidFill>
                            <a:effectLst/>
                            <a:uLnTx/>
                            <a:uFillTx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2</m:t>
                        </m:r>
                      </m:den>
                    </m:f>
                  </m:oMath>
                </m:oMathPara>
              </a14:m>
              <a:endParaRPr kumimoji="0" lang="es-ES" sz="1400" b="0" i="1" u="none" strike="noStrike" kern="0" cap="none" spc="0" normalizeH="0" baseline="0">
                <a:ln>
                  <a:noFill/>
                </a:ln>
                <a:solidFill>
                  <a:schemeClr val="accent4">
                    <a:lumMod val="20000"/>
                    <a:lumOff val="80000"/>
                  </a:schemeClr>
                </a:solidFill>
                <a:effectLst/>
                <a:uLnTx/>
                <a:uFillTx/>
                <a:latin typeface="Cambria Math" panose="02040503050406030204" pitchFamily="18" charset="0"/>
                <a:ea typeface="+mn-ea"/>
                <a:cs typeface="+mn-cs"/>
              </a:endParaRPr>
            </a:p>
          </xdr:txBody>
        </xdr:sp>
      </mc:Choice>
      <mc:Fallback xmlns="">
        <xdr:sp macro="" textlink="">
          <xdr:nvSpPr>
            <xdr:cNvPr id="200" name="CuadroTexto 199">
              <a:extLst>
                <a:ext uri="{FF2B5EF4-FFF2-40B4-BE49-F238E27FC236}">
                  <a16:creationId xmlns:a16="http://schemas.microsoft.com/office/drawing/2014/main" id="{4794B66C-41D2-45E9-9FF5-D11CCF3F85DF}"/>
                </a:ext>
              </a:extLst>
            </xdr:cNvPr>
            <xdr:cNvSpPr txBox="1"/>
          </xdr:nvSpPr>
          <xdr:spPr>
            <a:xfrm>
              <a:off x="838200" y="76323825"/>
              <a:ext cx="1514475" cy="504825"/>
            </a:xfrm>
            <a:prstGeom prst="rect">
              <a:avLst/>
            </a:prstGeom>
            <a:solidFill>
              <a:srgbClr val="70AD47">
                <a:lumMod val="75000"/>
              </a:srgbClr>
            </a:solidFill>
            <a:ln w="19050" cmpd="dbl">
              <a:solidFill>
                <a:srgbClr val="002060"/>
              </a:solidFill>
            </a:ln>
            <a:effectLst/>
          </xdr:spPr>
          <xdr:txBody>
            <a:bodyPr vertOverflow="clip" horzOverflow="clip" wrap="square" lIns="0" tIns="0" rIns="0" bIns="0" rtlCol="0" anchor="t">
              <a:noAutofit/>
            </a:bodyPr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s-ES" sz="1400" b="0" i="0" u="none" strike="noStrike" kern="0" cap="none" spc="0" normalizeH="0" baseline="0">
                  <a:ln>
                    <a:noFill/>
                  </a:ln>
                  <a:solidFill>
                    <a:schemeClr val="accent4">
                      <a:lumMod val="20000"/>
                      <a:lumOff val="80000"/>
                    </a:schemeClr>
                  </a:solidFill>
                  <a:effectLst/>
                  <a:uLnTx/>
                  <a:uFillTx/>
                  <a:latin typeface="Cambria Math" panose="02040503050406030204" pitchFamily="18" charset="0"/>
                  <a:ea typeface="+mn-ea"/>
                  <a:cs typeface="+mn-cs"/>
                </a:rPr>
                <a:t>𝑑𝑟=ℎ𝑧−𝑟−(∅𝑣)/2</a:t>
              </a:r>
              <a:endParaRPr kumimoji="0" lang="es-ES" sz="1400" b="0" i="1" u="none" strike="noStrike" kern="0" cap="none" spc="0" normalizeH="0" baseline="0">
                <a:ln>
                  <a:noFill/>
                </a:ln>
                <a:solidFill>
                  <a:schemeClr val="accent4">
                    <a:lumMod val="20000"/>
                    <a:lumOff val="80000"/>
                  </a:schemeClr>
                </a:solidFill>
                <a:effectLst/>
                <a:uLnTx/>
                <a:uFillTx/>
                <a:latin typeface="Cambria Math" panose="02040503050406030204" pitchFamily="18" charset="0"/>
                <a:ea typeface="+mn-ea"/>
                <a:cs typeface="+mn-cs"/>
              </a:endParaRPr>
            </a:p>
          </xdr:txBody>
        </xdr:sp>
      </mc:Fallback>
    </mc:AlternateContent>
    <xdr:clientData/>
  </xdr:oneCellAnchor>
  <xdr:oneCellAnchor>
    <xdr:from>
      <xdr:col>3</xdr:col>
      <xdr:colOff>85725</xdr:colOff>
      <xdr:row>341</xdr:row>
      <xdr:rowOff>0</xdr:rowOff>
    </xdr:from>
    <xdr:ext cx="2403478" cy="48404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01" name="CuadroTexto 200">
              <a:extLst>
                <a:ext uri="{FF2B5EF4-FFF2-40B4-BE49-F238E27FC236}">
                  <a16:creationId xmlns:a16="http://schemas.microsoft.com/office/drawing/2014/main" id="{301A2EC5-A473-4C2C-B35B-152B9D5FECC5}"/>
                </a:ext>
              </a:extLst>
            </xdr:cNvPr>
            <xdr:cNvSpPr txBox="1"/>
          </xdr:nvSpPr>
          <xdr:spPr>
            <a:xfrm>
              <a:off x="828675" y="78238350"/>
              <a:ext cx="2403478" cy="484043"/>
            </a:xfrm>
            <a:prstGeom prst="rect">
              <a:avLst/>
            </a:prstGeom>
            <a:solidFill>
              <a:srgbClr val="70AD47">
                <a:lumMod val="75000"/>
              </a:srgbClr>
            </a:solidFill>
            <a:ln w="19050" cmpd="dbl">
              <a:solidFill>
                <a:srgbClr val="002060"/>
              </a:solidFill>
            </a:ln>
            <a:effectLst/>
          </xdr:spPr>
          <xdr:txBody>
            <a:bodyPr vertOverflow="clip" horzOverflow="clip" wrap="square" lIns="0" tIns="0" rIns="0" bIns="0" rtlCol="0" anchor="t">
              <a:noAutofit/>
            </a:bodyPr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kumimoji="0" lang="es-ES" sz="1400" b="0" i="1" u="none" strike="noStrike" kern="0" cap="none" spc="0" normalizeH="0" baseline="0">
                        <a:ln>
                          <a:noFill/>
                        </a:ln>
                        <a:solidFill>
                          <a:schemeClr val="accent4">
                            <a:lumMod val="20000"/>
                            <a:lumOff val="80000"/>
                          </a:schemeClr>
                        </a:solidFill>
                        <a:effectLst/>
                        <a:uLnTx/>
                        <a:uFillTx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𝑉𝑐</m:t>
                    </m:r>
                    <m:r>
                      <a:rPr kumimoji="0" lang="es-ES" sz="1400" b="0" i="1" u="none" strike="noStrike" kern="0" cap="none" spc="0" normalizeH="0" baseline="0">
                        <a:ln>
                          <a:noFill/>
                        </a:ln>
                        <a:solidFill>
                          <a:schemeClr val="accent4">
                            <a:lumMod val="20000"/>
                            <a:lumOff val="80000"/>
                          </a:schemeClr>
                        </a:solidFill>
                        <a:effectLst/>
                        <a:uLnTx/>
                        <a:uFillTx/>
                        <a:latin typeface="Cambria Math" panose="02040503050406030204" pitchFamily="18" charset="0"/>
                        <a:ea typeface="+mn-ea"/>
                        <a:cs typeface="+mn-cs"/>
                      </a:rPr>
                      <m:t>=0.27</m:t>
                    </m:r>
                    <m:d>
                      <m:dPr>
                        <m:ctrlPr>
                          <a:rPr kumimoji="0" lang="es-ES" sz="1400" b="0" i="1" u="none" strike="noStrike" kern="0" cap="none" spc="0" normalizeH="0" baseline="0">
                            <a:ln>
                              <a:noFill/>
                            </a:ln>
                            <a:solidFill>
                              <a:schemeClr val="accent4">
                                <a:lumMod val="20000"/>
                                <a:lumOff val="80000"/>
                              </a:schemeClr>
                            </a:solidFill>
                            <a:effectLst/>
                            <a:uLnTx/>
                            <a:uFillTx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dPr>
                      <m:e>
                        <m:r>
                          <a:rPr kumimoji="0" lang="es-ES" sz="1400" b="0" i="1" u="none" strike="noStrike" kern="0" cap="none" spc="0" normalizeH="0" baseline="0">
                            <a:ln>
                              <a:noFill/>
                            </a:ln>
                            <a:solidFill>
                              <a:schemeClr val="accent4">
                                <a:lumMod val="20000"/>
                                <a:lumOff val="80000"/>
                              </a:schemeClr>
                            </a:solidFill>
                            <a:effectLst/>
                            <a:uLnTx/>
                            <a:uFillTx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2+</m:t>
                        </m:r>
                        <m:f>
                          <m:fPr>
                            <m:ctrlPr>
                              <a:rPr kumimoji="0" lang="es-ES" sz="1400" b="0" i="1" u="none" strike="noStrike" kern="0" cap="none" spc="0" normalizeH="0" baseline="0">
                                <a:ln>
                                  <a:noFill/>
                                </a:ln>
                                <a:solidFill>
                                  <a:schemeClr val="accent4">
                                    <a:lumMod val="20000"/>
                                    <a:lumOff val="80000"/>
                                  </a:schemeClr>
                                </a:solidFill>
                                <a:effectLst/>
                                <a:uLnTx/>
                                <a:uFillTx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fPr>
                          <m:num>
                            <m:r>
                              <a:rPr kumimoji="0" lang="es-ES" sz="1400" b="0" i="1" u="none" strike="noStrike" kern="0" cap="none" spc="0" normalizeH="0" baseline="0">
                                <a:ln>
                                  <a:noFill/>
                                </a:ln>
                                <a:solidFill>
                                  <a:schemeClr val="accent4">
                                    <a:lumMod val="20000"/>
                                    <a:lumOff val="80000"/>
                                  </a:schemeClr>
                                </a:solidFill>
                                <a:effectLst/>
                                <a:uLnTx/>
                                <a:uFillTx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𝛼</m:t>
                            </m:r>
                            <m:r>
                              <a:rPr kumimoji="0" lang="es-ES" sz="1400" b="0" i="1" u="none" strike="noStrike" kern="0" cap="none" spc="0" normalizeH="0" baseline="0">
                                <a:ln>
                                  <a:noFill/>
                                </a:ln>
                                <a:solidFill>
                                  <a:schemeClr val="accent4">
                                    <a:lumMod val="20000"/>
                                    <a:lumOff val="80000"/>
                                  </a:schemeClr>
                                </a:solidFill>
                                <a:effectLst/>
                                <a:uLnTx/>
                                <a:uFillTx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 </m:t>
                            </m:r>
                            <m:r>
                              <a:rPr kumimoji="0" lang="es-ES" sz="1400" b="0" i="1" u="none" strike="noStrike" kern="0" cap="none" spc="0" normalizeH="0" baseline="0">
                                <a:ln>
                                  <a:noFill/>
                                </a:ln>
                                <a:solidFill>
                                  <a:schemeClr val="accent4">
                                    <a:lumMod val="20000"/>
                                    <a:lumOff val="80000"/>
                                  </a:schemeClr>
                                </a:solidFill>
                                <a:effectLst/>
                                <a:uLnTx/>
                                <a:uFillTx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𝑑</m:t>
                            </m:r>
                          </m:num>
                          <m:den>
                            <m:sSub>
                              <m:sSubPr>
                                <m:ctrlPr>
                                  <a:rPr kumimoji="0" lang="es-ES" sz="1400" b="0" i="1" u="none" strike="noStrike" kern="0" cap="none" spc="0" normalizeH="0" baseline="0">
                                    <a:ln>
                                      <a:noFill/>
                                    </a:ln>
                                    <a:solidFill>
                                      <a:schemeClr val="accent4">
                                        <a:lumMod val="20000"/>
                                        <a:lumOff val="80000"/>
                                      </a:schemeClr>
                                    </a:solidFill>
                                    <a:effectLst/>
                                    <a:uLnTx/>
                                    <a:uFillTx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</m:ctrlPr>
                              </m:sSubPr>
                              <m:e>
                                <m:r>
                                  <a:rPr kumimoji="0" lang="es-ES" sz="1400" b="0" i="1" u="none" strike="noStrike" kern="0" cap="none" spc="0" normalizeH="0" baseline="0">
                                    <a:ln>
                                      <a:noFill/>
                                    </a:ln>
                                    <a:solidFill>
                                      <a:schemeClr val="accent4">
                                        <a:lumMod val="20000"/>
                                        <a:lumOff val="80000"/>
                                      </a:schemeClr>
                                    </a:solidFill>
                                    <a:effectLst/>
                                    <a:uLnTx/>
                                    <a:uFillTx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𝑏</m:t>
                                </m:r>
                              </m:e>
                              <m:sub>
                                <m:r>
                                  <a:rPr kumimoji="0" lang="es-ES" sz="1400" b="0" i="1" u="none" strike="noStrike" kern="0" cap="none" spc="0" normalizeH="0" baseline="0">
                                    <a:ln>
                                      <a:noFill/>
                                    </a:ln>
                                    <a:solidFill>
                                      <a:schemeClr val="accent4">
                                        <a:lumMod val="20000"/>
                                        <a:lumOff val="80000"/>
                                      </a:schemeClr>
                                    </a:solidFill>
                                    <a:effectLst/>
                                    <a:uLnTx/>
                                    <a:uFillTx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0</m:t>
                                </m:r>
                              </m:sub>
                            </m:sSub>
                          </m:den>
                        </m:f>
                      </m:e>
                    </m:d>
                    <m:rad>
                      <m:radPr>
                        <m:degHide m:val="on"/>
                        <m:ctrlPr>
                          <a:rPr kumimoji="0" lang="es-ES" sz="1400" b="0" i="1" u="none" strike="noStrike" kern="0" cap="none" spc="0" normalizeH="0" baseline="0">
                            <a:ln>
                              <a:noFill/>
                            </a:ln>
                            <a:solidFill>
                              <a:schemeClr val="accent4">
                                <a:lumMod val="20000"/>
                                <a:lumOff val="80000"/>
                              </a:schemeClr>
                            </a:solidFill>
                            <a:effectLst/>
                            <a:uLnTx/>
                            <a:uFillTx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radPr>
                      <m:deg/>
                      <m:e>
                        <m:sSup>
                          <m:sSupPr>
                            <m:ctrlPr>
                              <a:rPr kumimoji="0" lang="es-ES" sz="1400" b="0" i="1" u="none" strike="noStrike" kern="0" cap="none" spc="0" normalizeH="0" baseline="0">
                                <a:ln>
                                  <a:noFill/>
                                </a:ln>
                                <a:solidFill>
                                  <a:schemeClr val="accent4">
                                    <a:lumMod val="20000"/>
                                    <a:lumOff val="80000"/>
                                  </a:schemeClr>
                                </a:solidFill>
                                <a:effectLst/>
                                <a:uLnTx/>
                                <a:uFillTx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sSupPr>
                          <m:e>
                            <m:r>
                              <a:rPr kumimoji="0" lang="es-ES" sz="1400" b="0" i="1" u="none" strike="noStrike" kern="0" cap="none" spc="0" normalizeH="0" baseline="0">
                                <a:ln>
                                  <a:noFill/>
                                </a:ln>
                                <a:solidFill>
                                  <a:schemeClr val="accent4">
                                    <a:lumMod val="20000"/>
                                    <a:lumOff val="80000"/>
                                  </a:schemeClr>
                                </a:solidFill>
                                <a:effectLst/>
                                <a:uLnTx/>
                                <a:uFillTx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𝑓</m:t>
                            </m:r>
                          </m:e>
                          <m:sup>
                            <m:r>
                              <a:rPr kumimoji="0" lang="es-ES" sz="1400" b="0" i="1" u="none" strike="noStrike" kern="0" cap="none" spc="0" normalizeH="0" baseline="0">
                                <a:ln>
                                  <a:noFill/>
                                </a:ln>
                                <a:solidFill>
                                  <a:schemeClr val="accent4">
                                    <a:lumMod val="20000"/>
                                    <a:lumOff val="80000"/>
                                  </a:schemeClr>
                                </a:solidFill>
                                <a:effectLst/>
                                <a:uLnTx/>
                                <a:uFillTx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′</m:t>
                            </m:r>
                          </m:sup>
                        </m:sSup>
                        <m:r>
                          <a:rPr kumimoji="0" lang="es-ES" sz="1400" b="0" i="1" u="none" strike="noStrike" kern="0" cap="none" spc="0" normalizeH="0" baseline="0">
                            <a:ln>
                              <a:noFill/>
                            </a:ln>
                            <a:solidFill>
                              <a:schemeClr val="accent4">
                                <a:lumMod val="20000"/>
                                <a:lumOff val="80000"/>
                              </a:schemeClr>
                            </a:solidFill>
                            <a:effectLst/>
                            <a:uLnTx/>
                            <a:uFillTx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𝑐</m:t>
                        </m:r>
                      </m:e>
                    </m:rad>
                    <m:sSub>
                      <m:sSubPr>
                        <m:ctrlPr>
                          <a:rPr kumimoji="0" lang="es-ES" sz="1400" b="0" i="1" u="none" strike="noStrike" kern="0" cap="none" spc="0" normalizeH="0" baseline="0">
                            <a:ln>
                              <a:noFill/>
                            </a:ln>
                            <a:solidFill>
                              <a:schemeClr val="accent4">
                                <a:lumMod val="20000"/>
                                <a:lumOff val="80000"/>
                              </a:schemeClr>
                            </a:solidFill>
                            <a:effectLst/>
                            <a:uLnTx/>
                            <a:uFillTx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sSubPr>
                      <m:e>
                        <m:r>
                          <a:rPr kumimoji="0" lang="es-ES" sz="1400" b="0" i="1" u="none" strike="noStrike" kern="0" cap="none" spc="0" normalizeH="0" baseline="0">
                            <a:ln>
                              <a:noFill/>
                            </a:ln>
                            <a:solidFill>
                              <a:schemeClr val="accent4">
                                <a:lumMod val="20000"/>
                                <a:lumOff val="80000"/>
                              </a:schemeClr>
                            </a:solidFill>
                            <a:effectLst/>
                            <a:uLnTx/>
                            <a:uFillTx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 </m:t>
                        </m:r>
                        <m:r>
                          <a:rPr kumimoji="0" lang="es-ES" sz="1400" b="0" i="1" u="none" strike="noStrike" kern="0" cap="none" spc="0" normalizeH="0" baseline="0">
                            <a:ln>
                              <a:noFill/>
                            </a:ln>
                            <a:solidFill>
                              <a:schemeClr val="accent4">
                                <a:lumMod val="20000"/>
                                <a:lumOff val="80000"/>
                              </a:schemeClr>
                            </a:solidFill>
                            <a:effectLst/>
                            <a:uLnTx/>
                            <a:uFillTx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𝑏</m:t>
                        </m:r>
                      </m:e>
                      <m:sub>
                        <m:r>
                          <a:rPr kumimoji="0" lang="es-ES" sz="1400" b="0" i="1" u="none" strike="noStrike" kern="0" cap="none" spc="0" normalizeH="0" baseline="0">
                            <a:ln>
                              <a:noFill/>
                            </a:ln>
                            <a:solidFill>
                              <a:schemeClr val="accent4">
                                <a:lumMod val="20000"/>
                                <a:lumOff val="80000"/>
                              </a:schemeClr>
                            </a:solidFill>
                            <a:effectLst/>
                            <a:uLnTx/>
                            <a:uFillTx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𝑜</m:t>
                        </m:r>
                      </m:sub>
                    </m:sSub>
                    <m:r>
                      <a:rPr kumimoji="0" lang="es-ES" sz="1400" b="0" i="1" u="none" strike="noStrike" kern="0" cap="none" spc="0" normalizeH="0" baseline="0">
                        <a:ln>
                          <a:noFill/>
                        </a:ln>
                        <a:solidFill>
                          <a:schemeClr val="accent4">
                            <a:lumMod val="20000"/>
                            <a:lumOff val="80000"/>
                          </a:schemeClr>
                        </a:solidFill>
                        <a:effectLst/>
                        <a:uLnTx/>
                        <a:uFillTx/>
                        <a:latin typeface="Cambria Math" panose="02040503050406030204" pitchFamily="18" charset="0"/>
                        <a:ea typeface="+mn-ea"/>
                        <a:cs typeface="+mn-cs"/>
                      </a:rPr>
                      <m:t> </m:t>
                    </m:r>
                    <m:r>
                      <a:rPr kumimoji="0" lang="es-ES" sz="1400" b="0" i="1" u="none" strike="noStrike" kern="0" cap="none" spc="0" normalizeH="0" baseline="0">
                        <a:ln>
                          <a:noFill/>
                        </a:ln>
                        <a:solidFill>
                          <a:schemeClr val="accent4">
                            <a:lumMod val="20000"/>
                            <a:lumOff val="80000"/>
                          </a:schemeClr>
                        </a:solidFill>
                        <a:effectLst/>
                        <a:uLnTx/>
                        <a:uFillTx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𝑑</m:t>
                    </m:r>
                  </m:oMath>
                </m:oMathPara>
              </a14:m>
              <a:endParaRPr kumimoji="0" lang="es-ES" sz="1400" b="0" i="1" u="none" strike="noStrike" kern="0" cap="none" spc="0" normalizeH="0" baseline="0">
                <a:ln>
                  <a:noFill/>
                </a:ln>
                <a:solidFill>
                  <a:schemeClr val="accent4">
                    <a:lumMod val="20000"/>
                    <a:lumOff val="80000"/>
                  </a:schemeClr>
                </a:solidFill>
                <a:effectLst/>
                <a:uLnTx/>
                <a:uFillTx/>
                <a:latin typeface="Cambria Math" panose="02040503050406030204" pitchFamily="18" charset="0"/>
                <a:ea typeface="+mn-ea"/>
                <a:cs typeface="+mn-cs"/>
              </a:endParaRPr>
            </a:p>
          </xdr:txBody>
        </xdr:sp>
      </mc:Choice>
      <mc:Fallback xmlns="">
        <xdr:sp macro="" textlink="">
          <xdr:nvSpPr>
            <xdr:cNvPr id="201" name="CuadroTexto 200">
              <a:extLst>
                <a:ext uri="{FF2B5EF4-FFF2-40B4-BE49-F238E27FC236}">
                  <a16:creationId xmlns:a16="http://schemas.microsoft.com/office/drawing/2014/main" id="{301A2EC5-A473-4C2C-B35B-152B9D5FECC5}"/>
                </a:ext>
              </a:extLst>
            </xdr:cNvPr>
            <xdr:cNvSpPr txBox="1"/>
          </xdr:nvSpPr>
          <xdr:spPr>
            <a:xfrm>
              <a:off x="828675" y="78238350"/>
              <a:ext cx="2403478" cy="484043"/>
            </a:xfrm>
            <a:prstGeom prst="rect">
              <a:avLst/>
            </a:prstGeom>
            <a:solidFill>
              <a:srgbClr val="70AD47">
                <a:lumMod val="75000"/>
              </a:srgbClr>
            </a:solidFill>
            <a:ln w="19050" cmpd="dbl">
              <a:solidFill>
                <a:srgbClr val="002060"/>
              </a:solidFill>
            </a:ln>
            <a:effectLst/>
          </xdr:spPr>
          <xdr:txBody>
            <a:bodyPr vertOverflow="clip" horzOverflow="clip" wrap="square" lIns="0" tIns="0" rIns="0" bIns="0" rtlCol="0" anchor="t">
              <a:noAutofit/>
            </a:bodyPr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s-ES" sz="1400" b="0" i="0" u="none" strike="noStrike" kern="0" cap="none" spc="0" normalizeH="0" baseline="0">
                  <a:ln>
                    <a:noFill/>
                  </a:ln>
                  <a:solidFill>
                    <a:schemeClr val="accent4">
                      <a:lumMod val="20000"/>
                      <a:lumOff val="80000"/>
                    </a:schemeClr>
                  </a:solidFill>
                  <a:effectLst/>
                  <a:uLnTx/>
                  <a:uFillTx/>
                  <a:latin typeface="Cambria Math" panose="02040503050406030204" pitchFamily="18" charset="0"/>
                  <a:ea typeface="+mn-ea"/>
                  <a:cs typeface="+mn-cs"/>
                </a:rPr>
                <a:t>𝑉𝑐=0.27(2+(𝛼 𝑑)/𝑏_0 ) √(𝑓^′ 𝑐) 〖 𝑏〗_𝑜  𝑑</a:t>
              </a:r>
              <a:endParaRPr kumimoji="0" lang="es-ES" sz="1400" b="0" i="1" u="none" strike="noStrike" kern="0" cap="none" spc="0" normalizeH="0" baseline="0">
                <a:ln>
                  <a:noFill/>
                </a:ln>
                <a:solidFill>
                  <a:schemeClr val="accent4">
                    <a:lumMod val="20000"/>
                    <a:lumOff val="80000"/>
                  </a:schemeClr>
                </a:solidFill>
                <a:effectLst/>
                <a:uLnTx/>
                <a:uFillTx/>
                <a:latin typeface="Cambria Math" panose="02040503050406030204" pitchFamily="18" charset="0"/>
                <a:ea typeface="+mn-ea"/>
                <a:cs typeface="+mn-cs"/>
              </a:endParaRPr>
            </a:p>
          </xdr:txBody>
        </xdr:sp>
      </mc:Fallback>
    </mc:AlternateContent>
    <xdr:clientData/>
  </xdr:oneCellAnchor>
  <xdr:oneCellAnchor>
    <xdr:from>
      <xdr:col>3</xdr:col>
      <xdr:colOff>47625</xdr:colOff>
      <xdr:row>345</xdr:row>
      <xdr:rowOff>47625</xdr:rowOff>
    </xdr:from>
    <xdr:ext cx="2320892" cy="48404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02" name="CuadroTexto 201">
              <a:extLst>
                <a:ext uri="{FF2B5EF4-FFF2-40B4-BE49-F238E27FC236}">
                  <a16:creationId xmlns:a16="http://schemas.microsoft.com/office/drawing/2014/main" id="{46DF60C9-2365-4F6C-9ED9-DAC4AF8AEEE1}"/>
                </a:ext>
              </a:extLst>
            </xdr:cNvPr>
            <xdr:cNvSpPr txBox="1"/>
          </xdr:nvSpPr>
          <xdr:spPr>
            <a:xfrm>
              <a:off x="790575" y="79219425"/>
              <a:ext cx="2320892" cy="484043"/>
            </a:xfrm>
            <a:prstGeom prst="rect">
              <a:avLst/>
            </a:prstGeom>
            <a:solidFill>
              <a:srgbClr val="70AD47">
                <a:lumMod val="75000"/>
              </a:srgbClr>
            </a:solidFill>
            <a:ln w="19050" cmpd="dbl">
              <a:solidFill>
                <a:srgbClr val="002060"/>
              </a:solidFill>
            </a:ln>
            <a:effectLst/>
          </xdr:spPr>
          <xdr:txBody>
            <a:bodyPr vertOverflow="clip" horzOverflow="clip" wrap="square" lIns="0" tIns="0" rIns="0" bIns="0" rtlCol="0" anchor="t">
              <a:noAutofit/>
            </a:bodyPr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kumimoji="0" lang="es-ES" sz="1400" b="0" i="1" u="none" strike="noStrike" kern="0" cap="none" spc="0" normalizeH="0" baseline="0">
                        <a:ln>
                          <a:noFill/>
                        </a:ln>
                        <a:solidFill>
                          <a:schemeClr val="accent4">
                            <a:lumMod val="20000"/>
                            <a:lumOff val="80000"/>
                          </a:schemeClr>
                        </a:solidFill>
                        <a:effectLst/>
                        <a:uLnTx/>
                        <a:uFillTx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𝑉𝑐</m:t>
                    </m:r>
                    <m:r>
                      <a:rPr kumimoji="0" lang="es-ES" sz="1400" b="0" i="1" u="none" strike="noStrike" kern="0" cap="none" spc="0" normalizeH="0" baseline="0">
                        <a:ln>
                          <a:noFill/>
                        </a:ln>
                        <a:solidFill>
                          <a:schemeClr val="accent4">
                            <a:lumMod val="20000"/>
                            <a:lumOff val="80000"/>
                          </a:schemeClr>
                        </a:solidFill>
                        <a:effectLst/>
                        <a:uLnTx/>
                        <a:uFillTx/>
                        <a:latin typeface="Cambria Math" panose="02040503050406030204" pitchFamily="18" charset="0"/>
                        <a:ea typeface="+mn-ea"/>
                        <a:cs typeface="+mn-cs"/>
                      </a:rPr>
                      <m:t>=0.27</m:t>
                    </m:r>
                    <m:d>
                      <m:dPr>
                        <m:ctrlPr>
                          <a:rPr kumimoji="0" lang="es-ES" sz="1400" b="0" i="1" u="none" strike="noStrike" kern="0" cap="none" spc="0" normalizeH="0" baseline="0">
                            <a:ln>
                              <a:noFill/>
                            </a:ln>
                            <a:solidFill>
                              <a:schemeClr val="accent4">
                                <a:lumMod val="20000"/>
                                <a:lumOff val="80000"/>
                              </a:schemeClr>
                            </a:solidFill>
                            <a:effectLst/>
                            <a:uLnTx/>
                            <a:uFillTx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dPr>
                      <m:e>
                        <m:r>
                          <a:rPr kumimoji="0" lang="es-ES" sz="1400" b="0" i="1" u="none" strike="noStrike" kern="0" cap="none" spc="0" normalizeH="0" baseline="0">
                            <a:ln>
                              <a:noFill/>
                            </a:ln>
                            <a:solidFill>
                              <a:schemeClr val="accent4">
                                <a:lumMod val="20000"/>
                                <a:lumOff val="80000"/>
                              </a:schemeClr>
                            </a:solidFill>
                            <a:effectLst/>
                            <a:uLnTx/>
                            <a:uFillTx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2+</m:t>
                        </m:r>
                        <m:f>
                          <m:fPr>
                            <m:ctrlPr>
                              <a:rPr kumimoji="0" lang="es-ES" sz="1400" b="0" i="1" u="none" strike="noStrike" kern="0" cap="none" spc="0" normalizeH="0" baseline="0">
                                <a:ln>
                                  <a:noFill/>
                                </a:ln>
                                <a:solidFill>
                                  <a:schemeClr val="accent4">
                                    <a:lumMod val="20000"/>
                                    <a:lumOff val="80000"/>
                                  </a:schemeClr>
                                </a:solidFill>
                                <a:effectLst/>
                                <a:uLnTx/>
                                <a:uFillTx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fPr>
                          <m:num>
                            <m:r>
                              <a:rPr kumimoji="0" lang="es-ES" sz="1400" b="0" i="1" u="none" strike="noStrike" kern="0" cap="none" spc="0" normalizeH="0" baseline="0">
                                <a:ln>
                                  <a:noFill/>
                                </a:ln>
                                <a:solidFill>
                                  <a:schemeClr val="accent4">
                                    <a:lumMod val="20000"/>
                                    <a:lumOff val="80000"/>
                                  </a:schemeClr>
                                </a:solidFill>
                                <a:effectLst/>
                                <a:uLnTx/>
                                <a:uFillTx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4</m:t>
                            </m:r>
                          </m:num>
                          <m:den>
                            <m:sSub>
                              <m:sSubPr>
                                <m:ctrlPr>
                                  <a:rPr kumimoji="0" lang="es-ES" sz="1400" b="0" i="1" u="none" strike="noStrike" kern="0" cap="none" spc="0" normalizeH="0" baseline="0">
                                    <a:ln>
                                      <a:noFill/>
                                    </a:ln>
                                    <a:solidFill>
                                      <a:schemeClr val="accent4">
                                        <a:lumMod val="20000"/>
                                        <a:lumOff val="80000"/>
                                      </a:schemeClr>
                                    </a:solidFill>
                                    <a:effectLst/>
                                    <a:uLnTx/>
                                    <a:uFillTx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</m:ctrlPr>
                              </m:sSubPr>
                              <m:e>
                                <m:r>
                                  <a:rPr kumimoji="0" lang="es-ES" sz="1400" b="0" i="1" u="none" strike="noStrike" kern="0" cap="none" spc="0" normalizeH="0" baseline="0">
                                    <a:ln>
                                      <a:noFill/>
                                    </a:ln>
                                    <a:solidFill>
                                      <a:schemeClr val="accent4">
                                        <a:lumMod val="20000"/>
                                        <a:lumOff val="80000"/>
                                      </a:schemeClr>
                                    </a:solidFill>
                                    <a:effectLst/>
                                    <a:uLnTx/>
                                    <a:uFillTx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𝐵</m:t>
                                </m:r>
                              </m:e>
                              <m:sub>
                                <m:r>
                                  <a:rPr kumimoji="0" lang="es-ES" sz="1400" b="0" i="1" u="none" strike="noStrike" kern="0" cap="none" spc="0" normalizeH="0" baseline="0">
                                    <a:ln>
                                      <a:noFill/>
                                    </a:ln>
                                    <a:solidFill>
                                      <a:schemeClr val="accent4">
                                        <a:lumMod val="20000"/>
                                        <a:lumOff val="80000"/>
                                      </a:schemeClr>
                                    </a:solidFill>
                                    <a:effectLst/>
                                    <a:uLnTx/>
                                    <a:uFillTx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𝑐</m:t>
                                </m:r>
                              </m:sub>
                            </m:sSub>
                          </m:den>
                        </m:f>
                      </m:e>
                    </m:d>
                    <m:rad>
                      <m:radPr>
                        <m:degHide m:val="on"/>
                        <m:ctrlPr>
                          <a:rPr kumimoji="0" lang="es-ES" sz="1400" b="0" i="1" u="none" strike="noStrike" kern="0" cap="none" spc="0" normalizeH="0" baseline="0">
                            <a:ln>
                              <a:noFill/>
                            </a:ln>
                            <a:solidFill>
                              <a:schemeClr val="accent4">
                                <a:lumMod val="20000"/>
                                <a:lumOff val="80000"/>
                              </a:schemeClr>
                            </a:solidFill>
                            <a:effectLst/>
                            <a:uLnTx/>
                            <a:uFillTx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radPr>
                      <m:deg/>
                      <m:e>
                        <m:sSup>
                          <m:sSupPr>
                            <m:ctrlPr>
                              <a:rPr kumimoji="0" lang="es-ES" sz="1400" b="0" i="1" u="none" strike="noStrike" kern="0" cap="none" spc="0" normalizeH="0" baseline="0">
                                <a:ln>
                                  <a:noFill/>
                                </a:ln>
                                <a:solidFill>
                                  <a:schemeClr val="accent4">
                                    <a:lumMod val="20000"/>
                                    <a:lumOff val="80000"/>
                                  </a:schemeClr>
                                </a:solidFill>
                                <a:effectLst/>
                                <a:uLnTx/>
                                <a:uFillTx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sSupPr>
                          <m:e>
                            <m:r>
                              <a:rPr kumimoji="0" lang="es-ES" sz="1400" b="0" i="1" u="none" strike="noStrike" kern="0" cap="none" spc="0" normalizeH="0" baseline="0">
                                <a:ln>
                                  <a:noFill/>
                                </a:ln>
                                <a:solidFill>
                                  <a:schemeClr val="accent4">
                                    <a:lumMod val="20000"/>
                                    <a:lumOff val="80000"/>
                                  </a:schemeClr>
                                </a:solidFill>
                                <a:effectLst/>
                                <a:uLnTx/>
                                <a:uFillTx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𝑓</m:t>
                            </m:r>
                          </m:e>
                          <m:sup>
                            <m:r>
                              <a:rPr kumimoji="0" lang="es-ES" sz="1400" b="0" i="1" u="none" strike="noStrike" kern="0" cap="none" spc="0" normalizeH="0" baseline="0">
                                <a:ln>
                                  <a:noFill/>
                                </a:ln>
                                <a:solidFill>
                                  <a:schemeClr val="accent4">
                                    <a:lumMod val="20000"/>
                                    <a:lumOff val="80000"/>
                                  </a:schemeClr>
                                </a:solidFill>
                                <a:effectLst/>
                                <a:uLnTx/>
                                <a:uFillTx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′</m:t>
                            </m:r>
                          </m:sup>
                        </m:sSup>
                        <m:r>
                          <a:rPr kumimoji="0" lang="es-ES" sz="1400" b="0" i="1" u="none" strike="noStrike" kern="0" cap="none" spc="0" normalizeH="0" baseline="0">
                            <a:ln>
                              <a:noFill/>
                            </a:ln>
                            <a:solidFill>
                              <a:schemeClr val="accent4">
                                <a:lumMod val="20000"/>
                                <a:lumOff val="80000"/>
                              </a:schemeClr>
                            </a:solidFill>
                            <a:effectLst/>
                            <a:uLnTx/>
                            <a:uFillTx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𝑐</m:t>
                        </m:r>
                      </m:e>
                    </m:rad>
                    <m:sSub>
                      <m:sSubPr>
                        <m:ctrlPr>
                          <a:rPr kumimoji="0" lang="es-ES" sz="1400" b="0" i="1" u="none" strike="noStrike" kern="0" cap="none" spc="0" normalizeH="0" baseline="0">
                            <a:ln>
                              <a:noFill/>
                            </a:ln>
                            <a:solidFill>
                              <a:schemeClr val="accent4">
                                <a:lumMod val="20000"/>
                                <a:lumOff val="80000"/>
                              </a:schemeClr>
                            </a:solidFill>
                            <a:effectLst/>
                            <a:uLnTx/>
                            <a:uFillTx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sSubPr>
                      <m:e>
                        <m:r>
                          <a:rPr kumimoji="0" lang="es-ES" sz="1400" b="0" i="1" u="none" strike="noStrike" kern="0" cap="none" spc="0" normalizeH="0" baseline="0">
                            <a:ln>
                              <a:noFill/>
                            </a:ln>
                            <a:solidFill>
                              <a:schemeClr val="accent4">
                                <a:lumMod val="20000"/>
                                <a:lumOff val="80000"/>
                              </a:schemeClr>
                            </a:solidFill>
                            <a:effectLst/>
                            <a:uLnTx/>
                            <a:uFillTx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 </m:t>
                        </m:r>
                        <m:r>
                          <a:rPr kumimoji="0" lang="es-ES" sz="1400" b="0" i="1" u="none" strike="noStrike" kern="0" cap="none" spc="0" normalizeH="0" baseline="0">
                            <a:ln>
                              <a:noFill/>
                            </a:ln>
                            <a:solidFill>
                              <a:schemeClr val="accent4">
                                <a:lumMod val="20000"/>
                                <a:lumOff val="80000"/>
                              </a:schemeClr>
                            </a:solidFill>
                            <a:effectLst/>
                            <a:uLnTx/>
                            <a:uFillTx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𝑏</m:t>
                        </m:r>
                      </m:e>
                      <m:sub>
                        <m:r>
                          <a:rPr kumimoji="0" lang="es-ES" sz="1400" b="0" i="1" u="none" strike="noStrike" kern="0" cap="none" spc="0" normalizeH="0" baseline="0">
                            <a:ln>
                              <a:noFill/>
                            </a:ln>
                            <a:solidFill>
                              <a:schemeClr val="accent4">
                                <a:lumMod val="20000"/>
                                <a:lumOff val="80000"/>
                              </a:schemeClr>
                            </a:solidFill>
                            <a:effectLst/>
                            <a:uLnTx/>
                            <a:uFillTx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𝑜</m:t>
                        </m:r>
                      </m:sub>
                    </m:sSub>
                    <m:r>
                      <a:rPr kumimoji="0" lang="es-ES" sz="1400" b="0" i="1" u="none" strike="noStrike" kern="0" cap="none" spc="0" normalizeH="0" baseline="0">
                        <a:ln>
                          <a:noFill/>
                        </a:ln>
                        <a:solidFill>
                          <a:schemeClr val="accent4">
                            <a:lumMod val="20000"/>
                            <a:lumOff val="80000"/>
                          </a:schemeClr>
                        </a:solidFill>
                        <a:effectLst/>
                        <a:uLnTx/>
                        <a:uFillTx/>
                        <a:latin typeface="Cambria Math" panose="02040503050406030204" pitchFamily="18" charset="0"/>
                        <a:ea typeface="+mn-ea"/>
                        <a:cs typeface="+mn-cs"/>
                      </a:rPr>
                      <m:t> </m:t>
                    </m:r>
                    <m:r>
                      <a:rPr kumimoji="0" lang="es-ES" sz="1400" b="0" i="1" u="none" strike="noStrike" kern="0" cap="none" spc="0" normalizeH="0" baseline="0">
                        <a:ln>
                          <a:noFill/>
                        </a:ln>
                        <a:solidFill>
                          <a:schemeClr val="accent4">
                            <a:lumMod val="20000"/>
                            <a:lumOff val="80000"/>
                          </a:schemeClr>
                        </a:solidFill>
                        <a:effectLst/>
                        <a:uLnTx/>
                        <a:uFillTx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𝑑</m:t>
                    </m:r>
                  </m:oMath>
                </m:oMathPara>
              </a14:m>
              <a:endParaRPr kumimoji="0" lang="es-ES" sz="1400" b="0" i="1" u="none" strike="noStrike" kern="0" cap="none" spc="0" normalizeH="0" baseline="0">
                <a:ln>
                  <a:noFill/>
                </a:ln>
                <a:solidFill>
                  <a:schemeClr val="accent4">
                    <a:lumMod val="20000"/>
                    <a:lumOff val="80000"/>
                  </a:schemeClr>
                </a:solidFill>
                <a:effectLst/>
                <a:uLnTx/>
                <a:uFillTx/>
                <a:latin typeface="Cambria Math" panose="02040503050406030204" pitchFamily="18" charset="0"/>
                <a:ea typeface="+mn-ea"/>
                <a:cs typeface="+mn-cs"/>
              </a:endParaRPr>
            </a:p>
          </xdr:txBody>
        </xdr:sp>
      </mc:Choice>
      <mc:Fallback xmlns="">
        <xdr:sp macro="" textlink="">
          <xdr:nvSpPr>
            <xdr:cNvPr id="202" name="CuadroTexto 201">
              <a:extLst>
                <a:ext uri="{FF2B5EF4-FFF2-40B4-BE49-F238E27FC236}">
                  <a16:creationId xmlns:a16="http://schemas.microsoft.com/office/drawing/2014/main" id="{46DF60C9-2365-4F6C-9ED9-DAC4AF8AEEE1}"/>
                </a:ext>
              </a:extLst>
            </xdr:cNvPr>
            <xdr:cNvSpPr txBox="1"/>
          </xdr:nvSpPr>
          <xdr:spPr>
            <a:xfrm>
              <a:off x="790575" y="79219425"/>
              <a:ext cx="2320892" cy="484043"/>
            </a:xfrm>
            <a:prstGeom prst="rect">
              <a:avLst/>
            </a:prstGeom>
            <a:solidFill>
              <a:srgbClr val="70AD47">
                <a:lumMod val="75000"/>
              </a:srgbClr>
            </a:solidFill>
            <a:ln w="19050" cmpd="dbl">
              <a:solidFill>
                <a:srgbClr val="002060"/>
              </a:solidFill>
            </a:ln>
            <a:effectLst/>
          </xdr:spPr>
          <xdr:txBody>
            <a:bodyPr vertOverflow="clip" horzOverflow="clip" wrap="square" lIns="0" tIns="0" rIns="0" bIns="0" rtlCol="0" anchor="t">
              <a:noAutofit/>
            </a:bodyPr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s-ES" sz="1400" b="0" i="0" u="none" strike="noStrike" kern="0" cap="none" spc="0" normalizeH="0" baseline="0">
                  <a:ln>
                    <a:noFill/>
                  </a:ln>
                  <a:solidFill>
                    <a:schemeClr val="accent4">
                      <a:lumMod val="20000"/>
                      <a:lumOff val="80000"/>
                    </a:schemeClr>
                  </a:solidFill>
                  <a:effectLst/>
                  <a:uLnTx/>
                  <a:uFillTx/>
                  <a:latin typeface="Cambria Math" panose="02040503050406030204" pitchFamily="18" charset="0"/>
                  <a:ea typeface="+mn-ea"/>
                  <a:cs typeface="+mn-cs"/>
                </a:rPr>
                <a:t>𝑉𝑐=0.27(2+4/𝐵_𝑐 ) √(𝑓^′ 𝑐) 〖 𝑏〗_𝑜  𝑑</a:t>
              </a:r>
              <a:endParaRPr kumimoji="0" lang="es-ES" sz="1400" b="0" i="1" u="none" strike="noStrike" kern="0" cap="none" spc="0" normalizeH="0" baseline="0">
                <a:ln>
                  <a:noFill/>
                </a:ln>
                <a:solidFill>
                  <a:schemeClr val="accent4">
                    <a:lumMod val="20000"/>
                    <a:lumOff val="80000"/>
                  </a:schemeClr>
                </a:solidFill>
                <a:effectLst/>
                <a:uLnTx/>
                <a:uFillTx/>
                <a:latin typeface="Cambria Math" panose="02040503050406030204" pitchFamily="18" charset="0"/>
                <a:ea typeface="+mn-ea"/>
                <a:cs typeface="+mn-cs"/>
              </a:endParaRPr>
            </a:p>
          </xdr:txBody>
        </xdr:sp>
      </mc:Fallback>
    </mc:AlternateContent>
    <xdr:clientData/>
  </xdr:oneCellAnchor>
  <xdr:oneCellAnchor>
    <xdr:from>
      <xdr:col>3</xdr:col>
      <xdr:colOff>76200</xdr:colOff>
      <xdr:row>348</xdr:row>
      <xdr:rowOff>219075</xdr:rowOff>
    </xdr:from>
    <xdr:ext cx="1601464" cy="260905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03" name="CuadroTexto 202">
              <a:extLst>
                <a:ext uri="{FF2B5EF4-FFF2-40B4-BE49-F238E27FC236}">
                  <a16:creationId xmlns:a16="http://schemas.microsoft.com/office/drawing/2014/main" id="{1A45F931-34DD-414A-831B-BB46292190F9}"/>
                </a:ext>
              </a:extLst>
            </xdr:cNvPr>
            <xdr:cNvSpPr txBox="1"/>
          </xdr:nvSpPr>
          <xdr:spPr>
            <a:xfrm>
              <a:off x="819150" y="80000475"/>
              <a:ext cx="1601464" cy="260905"/>
            </a:xfrm>
            <a:prstGeom prst="rect">
              <a:avLst/>
            </a:prstGeom>
            <a:solidFill>
              <a:srgbClr val="70AD47">
                <a:lumMod val="75000"/>
              </a:srgbClr>
            </a:solidFill>
            <a:ln w="19050" cmpd="dbl">
              <a:solidFill>
                <a:srgbClr val="002060"/>
              </a:solidFill>
            </a:ln>
            <a:effectLst/>
          </xdr:spPr>
          <xdr:txBody>
            <a:bodyPr vertOverflow="clip" horzOverflow="clip" wrap="square" lIns="0" tIns="0" rIns="0" bIns="0" rtlCol="0" anchor="t">
              <a:noAutofit/>
            </a:bodyPr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kumimoji="0" lang="es-ES" sz="1400" b="0" i="1" u="none" strike="noStrike" kern="0" cap="none" spc="0" normalizeH="0" baseline="0">
                        <a:ln>
                          <a:noFill/>
                        </a:ln>
                        <a:solidFill>
                          <a:schemeClr val="accent4">
                            <a:lumMod val="20000"/>
                            <a:lumOff val="80000"/>
                          </a:schemeClr>
                        </a:solidFill>
                        <a:effectLst/>
                        <a:uLnTx/>
                        <a:uFillTx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𝑉𝑐</m:t>
                    </m:r>
                    <m:r>
                      <a:rPr kumimoji="0" lang="es-ES" sz="1400" b="0" i="1" u="none" strike="noStrike" kern="0" cap="none" spc="0" normalizeH="0" baseline="0">
                        <a:ln>
                          <a:noFill/>
                        </a:ln>
                        <a:solidFill>
                          <a:schemeClr val="accent4">
                            <a:lumMod val="20000"/>
                            <a:lumOff val="80000"/>
                          </a:schemeClr>
                        </a:solidFill>
                        <a:effectLst/>
                        <a:uLnTx/>
                        <a:uFillTx/>
                        <a:latin typeface="Cambria Math" panose="02040503050406030204" pitchFamily="18" charset="0"/>
                        <a:ea typeface="+mn-ea"/>
                        <a:cs typeface="+mn-cs"/>
                      </a:rPr>
                      <m:t>=1.06 </m:t>
                    </m:r>
                    <m:rad>
                      <m:radPr>
                        <m:degHide m:val="on"/>
                        <m:ctrlPr>
                          <a:rPr kumimoji="0" lang="es-ES" sz="1400" b="0" i="1" u="none" strike="noStrike" kern="0" cap="none" spc="0" normalizeH="0" baseline="0">
                            <a:ln>
                              <a:noFill/>
                            </a:ln>
                            <a:solidFill>
                              <a:schemeClr val="accent4">
                                <a:lumMod val="20000"/>
                                <a:lumOff val="80000"/>
                              </a:schemeClr>
                            </a:solidFill>
                            <a:effectLst/>
                            <a:uLnTx/>
                            <a:uFillTx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radPr>
                      <m:deg/>
                      <m:e>
                        <m:sSup>
                          <m:sSupPr>
                            <m:ctrlPr>
                              <a:rPr kumimoji="0" lang="es-ES" sz="1400" b="0" i="1" u="none" strike="noStrike" kern="0" cap="none" spc="0" normalizeH="0" baseline="0">
                                <a:ln>
                                  <a:noFill/>
                                </a:ln>
                                <a:solidFill>
                                  <a:schemeClr val="accent4">
                                    <a:lumMod val="20000"/>
                                    <a:lumOff val="80000"/>
                                  </a:schemeClr>
                                </a:solidFill>
                                <a:effectLst/>
                                <a:uLnTx/>
                                <a:uFillTx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sSupPr>
                          <m:e>
                            <m:r>
                              <a:rPr kumimoji="0" lang="es-ES" sz="1400" b="0" i="1" u="none" strike="noStrike" kern="0" cap="none" spc="0" normalizeH="0" baseline="0">
                                <a:ln>
                                  <a:noFill/>
                                </a:ln>
                                <a:solidFill>
                                  <a:schemeClr val="accent4">
                                    <a:lumMod val="20000"/>
                                    <a:lumOff val="80000"/>
                                  </a:schemeClr>
                                </a:solidFill>
                                <a:effectLst/>
                                <a:uLnTx/>
                                <a:uFillTx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𝑓</m:t>
                            </m:r>
                          </m:e>
                          <m:sup>
                            <m:r>
                              <a:rPr kumimoji="0" lang="es-ES" sz="1400" b="0" i="1" u="none" strike="noStrike" kern="0" cap="none" spc="0" normalizeH="0" baseline="0">
                                <a:ln>
                                  <a:noFill/>
                                </a:ln>
                                <a:solidFill>
                                  <a:schemeClr val="accent4">
                                    <a:lumMod val="20000"/>
                                    <a:lumOff val="80000"/>
                                  </a:schemeClr>
                                </a:solidFill>
                                <a:effectLst/>
                                <a:uLnTx/>
                                <a:uFillTx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′</m:t>
                            </m:r>
                          </m:sup>
                        </m:sSup>
                        <m:r>
                          <a:rPr kumimoji="0" lang="es-ES" sz="1400" b="0" i="1" u="none" strike="noStrike" kern="0" cap="none" spc="0" normalizeH="0" baseline="0">
                            <a:ln>
                              <a:noFill/>
                            </a:ln>
                            <a:solidFill>
                              <a:schemeClr val="accent4">
                                <a:lumMod val="20000"/>
                                <a:lumOff val="80000"/>
                              </a:schemeClr>
                            </a:solidFill>
                            <a:effectLst/>
                            <a:uLnTx/>
                            <a:uFillTx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𝑐</m:t>
                        </m:r>
                      </m:e>
                    </m:rad>
                    <m:sSub>
                      <m:sSubPr>
                        <m:ctrlPr>
                          <a:rPr kumimoji="0" lang="es-ES" sz="1400" b="0" i="1" u="none" strike="noStrike" kern="0" cap="none" spc="0" normalizeH="0" baseline="0">
                            <a:ln>
                              <a:noFill/>
                            </a:ln>
                            <a:solidFill>
                              <a:schemeClr val="accent4">
                                <a:lumMod val="20000"/>
                                <a:lumOff val="80000"/>
                              </a:schemeClr>
                            </a:solidFill>
                            <a:effectLst/>
                            <a:uLnTx/>
                            <a:uFillTx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sSubPr>
                      <m:e>
                        <m:r>
                          <a:rPr kumimoji="0" lang="es-ES" sz="1400" b="0" i="1" u="none" strike="noStrike" kern="0" cap="none" spc="0" normalizeH="0" baseline="0">
                            <a:ln>
                              <a:noFill/>
                            </a:ln>
                            <a:solidFill>
                              <a:schemeClr val="accent4">
                                <a:lumMod val="20000"/>
                                <a:lumOff val="80000"/>
                              </a:schemeClr>
                            </a:solidFill>
                            <a:effectLst/>
                            <a:uLnTx/>
                            <a:uFillTx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 </m:t>
                        </m:r>
                        <m:r>
                          <a:rPr kumimoji="0" lang="es-ES" sz="1400" b="0" i="1" u="none" strike="noStrike" kern="0" cap="none" spc="0" normalizeH="0" baseline="0">
                            <a:ln>
                              <a:noFill/>
                            </a:ln>
                            <a:solidFill>
                              <a:schemeClr val="accent4">
                                <a:lumMod val="20000"/>
                                <a:lumOff val="80000"/>
                              </a:schemeClr>
                            </a:solidFill>
                            <a:effectLst/>
                            <a:uLnTx/>
                            <a:uFillTx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𝑏</m:t>
                        </m:r>
                      </m:e>
                      <m:sub>
                        <m:r>
                          <a:rPr kumimoji="0" lang="es-ES" sz="1400" b="0" i="1" u="none" strike="noStrike" kern="0" cap="none" spc="0" normalizeH="0" baseline="0">
                            <a:ln>
                              <a:noFill/>
                            </a:ln>
                            <a:solidFill>
                              <a:schemeClr val="accent4">
                                <a:lumMod val="20000"/>
                                <a:lumOff val="80000"/>
                              </a:schemeClr>
                            </a:solidFill>
                            <a:effectLst/>
                            <a:uLnTx/>
                            <a:uFillTx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𝑜</m:t>
                        </m:r>
                      </m:sub>
                    </m:sSub>
                    <m:r>
                      <a:rPr kumimoji="0" lang="es-ES" sz="1400" b="0" i="1" u="none" strike="noStrike" kern="0" cap="none" spc="0" normalizeH="0" baseline="0">
                        <a:ln>
                          <a:noFill/>
                        </a:ln>
                        <a:solidFill>
                          <a:schemeClr val="accent4">
                            <a:lumMod val="20000"/>
                            <a:lumOff val="80000"/>
                          </a:schemeClr>
                        </a:solidFill>
                        <a:effectLst/>
                        <a:uLnTx/>
                        <a:uFillTx/>
                        <a:latin typeface="Cambria Math" panose="02040503050406030204" pitchFamily="18" charset="0"/>
                        <a:ea typeface="+mn-ea"/>
                        <a:cs typeface="+mn-cs"/>
                      </a:rPr>
                      <m:t> </m:t>
                    </m:r>
                    <m:r>
                      <a:rPr kumimoji="0" lang="es-ES" sz="1400" b="0" i="1" u="none" strike="noStrike" kern="0" cap="none" spc="0" normalizeH="0" baseline="0">
                        <a:ln>
                          <a:noFill/>
                        </a:ln>
                        <a:solidFill>
                          <a:schemeClr val="accent4">
                            <a:lumMod val="20000"/>
                            <a:lumOff val="80000"/>
                          </a:schemeClr>
                        </a:solidFill>
                        <a:effectLst/>
                        <a:uLnTx/>
                        <a:uFillTx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𝑑</m:t>
                    </m:r>
                  </m:oMath>
                </m:oMathPara>
              </a14:m>
              <a:endParaRPr kumimoji="0" lang="es-ES" sz="1400" b="0" i="1" u="none" strike="noStrike" kern="0" cap="none" spc="0" normalizeH="0" baseline="0">
                <a:ln>
                  <a:noFill/>
                </a:ln>
                <a:solidFill>
                  <a:schemeClr val="accent4">
                    <a:lumMod val="20000"/>
                    <a:lumOff val="80000"/>
                  </a:schemeClr>
                </a:solidFill>
                <a:effectLst/>
                <a:uLnTx/>
                <a:uFillTx/>
                <a:latin typeface="Cambria Math" panose="02040503050406030204" pitchFamily="18" charset="0"/>
                <a:ea typeface="+mn-ea"/>
                <a:cs typeface="+mn-cs"/>
              </a:endParaRPr>
            </a:p>
          </xdr:txBody>
        </xdr:sp>
      </mc:Choice>
      <mc:Fallback xmlns="">
        <xdr:sp macro="" textlink="">
          <xdr:nvSpPr>
            <xdr:cNvPr id="203" name="CuadroTexto 202">
              <a:extLst>
                <a:ext uri="{FF2B5EF4-FFF2-40B4-BE49-F238E27FC236}">
                  <a16:creationId xmlns:a16="http://schemas.microsoft.com/office/drawing/2014/main" id="{1A45F931-34DD-414A-831B-BB46292190F9}"/>
                </a:ext>
              </a:extLst>
            </xdr:cNvPr>
            <xdr:cNvSpPr txBox="1"/>
          </xdr:nvSpPr>
          <xdr:spPr>
            <a:xfrm>
              <a:off x="819150" y="80000475"/>
              <a:ext cx="1601464" cy="260905"/>
            </a:xfrm>
            <a:prstGeom prst="rect">
              <a:avLst/>
            </a:prstGeom>
            <a:solidFill>
              <a:srgbClr val="70AD47">
                <a:lumMod val="75000"/>
              </a:srgbClr>
            </a:solidFill>
            <a:ln w="19050" cmpd="dbl">
              <a:solidFill>
                <a:srgbClr val="002060"/>
              </a:solidFill>
            </a:ln>
            <a:effectLst/>
          </xdr:spPr>
          <xdr:txBody>
            <a:bodyPr vertOverflow="clip" horzOverflow="clip" wrap="square" lIns="0" tIns="0" rIns="0" bIns="0" rtlCol="0" anchor="t">
              <a:noAutofit/>
            </a:bodyPr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s-ES" sz="1400" b="0" i="0" u="none" strike="noStrike" kern="0" cap="none" spc="0" normalizeH="0" baseline="0">
                  <a:ln>
                    <a:noFill/>
                  </a:ln>
                  <a:solidFill>
                    <a:schemeClr val="accent4">
                      <a:lumMod val="20000"/>
                      <a:lumOff val="80000"/>
                    </a:schemeClr>
                  </a:solidFill>
                  <a:effectLst/>
                  <a:uLnTx/>
                  <a:uFillTx/>
                  <a:latin typeface="Cambria Math" panose="02040503050406030204" pitchFamily="18" charset="0"/>
                  <a:ea typeface="+mn-ea"/>
                  <a:cs typeface="+mn-cs"/>
                </a:rPr>
                <a:t>𝑉𝑐=1.06 √(𝑓^′ 𝑐) 〖 𝑏〗_𝑜  𝑑</a:t>
              </a:r>
              <a:endParaRPr kumimoji="0" lang="es-ES" sz="1400" b="0" i="1" u="none" strike="noStrike" kern="0" cap="none" spc="0" normalizeH="0" baseline="0">
                <a:ln>
                  <a:noFill/>
                </a:ln>
                <a:solidFill>
                  <a:schemeClr val="accent4">
                    <a:lumMod val="20000"/>
                    <a:lumOff val="80000"/>
                  </a:schemeClr>
                </a:solidFill>
                <a:effectLst/>
                <a:uLnTx/>
                <a:uFillTx/>
                <a:latin typeface="Cambria Math" panose="02040503050406030204" pitchFamily="18" charset="0"/>
                <a:ea typeface="+mn-ea"/>
                <a:cs typeface="+mn-cs"/>
              </a:endParaRPr>
            </a:p>
          </xdr:txBody>
        </xdr:sp>
      </mc:Fallback>
    </mc:AlternateContent>
    <xdr:clientData/>
  </xdr:oneCellAnchor>
  <xdr:twoCellAnchor>
    <xdr:from>
      <xdr:col>5</xdr:col>
      <xdr:colOff>3175</xdr:colOff>
      <xdr:row>340</xdr:row>
      <xdr:rowOff>82550</xdr:rowOff>
    </xdr:from>
    <xdr:to>
      <xdr:col>9</xdr:col>
      <xdr:colOff>228600</xdr:colOff>
      <xdr:row>343</xdr:row>
      <xdr:rowOff>200026</xdr:rowOff>
    </xdr:to>
    <xdr:sp macro="" textlink="">
      <xdr:nvSpPr>
        <xdr:cNvPr id="204" name="Elipse 203">
          <a:extLst>
            <a:ext uri="{FF2B5EF4-FFF2-40B4-BE49-F238E27FC236}">
              <a16:creationId xmlns:a16="http://schemas.microsoft.com/office/drawing/2014/main" id="{1AB9DFBB-39E6-4453-9D6C-98F43BAC85C2}"/>
            </a:ext>
          </a:extLst>
        </xdr:cNvPr>
        <xdr:cNvSpPr/>
      </xdr:nvSpPr>
      <xdr:spPr>
        <a:xfrm>
          <a:off x="1241425" y="78092300"/>
          <a:ext cx="1263650" cy="812801"/>
        </a:xfrm>
        <a:prstGeom prst="ellipse">
          <a:avLst/>
        </a:prstGeom>
        <a:noFill/>
        <a:ln w="19050">
          <a:solidFill>
            <a:srgbClr val="FF0066"/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4</xdr:col>
      <xdr:colOff>209550</xdr:colOff>
      <xdr:row>344</xdr:row>
      <xdr:rowOff>161924</xdr:rowOff>
    </xdr:from>
    <xdr:to>
      <xdr:col>9</xdr:col>
      <xdr:colOff>104774</xdr:colOff>
      <xdr:row>348</xdr:row>
      <xdr:rowOff>38100</xdr:rowOff>
    </xdr:to>
    <xdr:sp macro="" textlink="">
      <xdr:nvSpPr>
        <xdr:cNvPr id="205" name="Elipse 204">
          <a:extLst>
            <a:ext uri="{FF2B5EF4-FFF2-40B4-BE49-F238E27FC236}">
              <a16:creationId xmlns:a16="http://schemas.microsoft.com/office/drawing/2014/main" id="{D460F9EB-A20D-4A84-8698-1DCA0E28E59D}"/>
            </a:ext>
          </a:extLst>
        </xdr:cNvPr>
        <xdr:cNvSpPr/>
      </xdr:nvSpPr>
      <xdr:spPr>
        <a:xfrm>
          <a:off x="1200150" y="79105124"/>
          <a:ext cx="1181099" cy="790576"/>
        </a:xfrm>
        <a:prstGeom prst="ellipse">
          <a:avLst/>
        </a:prstGeom>
        <a:noFill/>
        <a:ln w="19050">
          <a:solidFill>
            <a:srgbClr val="FF0066"/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l"/>
          <a:endParaRPr lang="es-ES" sz="1100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4</xdr:col>
      <xdr:colOff>244475</xdr:colOff>
      <xdr:row>348</xdr:row>
      <xdr:rowOff>161925</xdr:rowOff>
    </xdr:from>
    <xdr:to>
      <xdr:col>6</xdr:col>
      <xdr:colOff>152400</xdr:colOff>
      <xdr:row>350</xdr:row>
      <xdr:rowOff>85725</xdr:rowOff>
    </xdr:to>
    <xdr:sp macro="" textlink="">
      <xdr:nvSpPr>
        <xdr:cNvPr id="206" name="Elipse 205">
          <a:extLst>
            <a:ext uri="{FF2B5EF4-FFF2-40B4-BE49-F238E27FC236}">
              <a16:creationId xmlns:a16="http://schemas.microsoft.com/office/drawing/2014/main" id="{93611278-DFB6-4A36-8292-AD0DE8AC581F}"/>
            </a:ext>
          </a:extLst>
        </xdr:cNvPr>
        <xdr:cNvSpPr/>
      </xdr:nvSpPr>
      <xdr:spPr>
        <a:xfrm>
          <a:off x="1235075" y="80000475"/>
          <a:ext cx="450850" cy="323850"/>
        </a:xfrm>
        <a:prstGeom prst="ellipse">
          <a:avLst/>
        </a:prstGeom>
        <a:noFill/>
        <a:ln w="19050">
          <a:solidFill>
            <a:srgbClr val="FF0066"/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l"/>
          <a:endParaRPr lang="es-ES" sz="1100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45</xdr:col>
      <xdr:colOff>114299</xdr:colOff>
      <xdr:row>342</xdr:row>
      <xdr:rowOff>28575</xdr:rowOff>
    </xdr:from>
    <xdr:to>
      <xdr:col>58</xdr:col>
      <xdr:colOff>180974</xdr:colOff>
      <xdr:row>349</xdr:row>
      <xdr:rowOff>9525</xdr:rowOff>
    </xdr:to>
    <xdr:sp macro="" textlink="">
      <xdr:nvSpPr>
        <xdr:cNvPr id="207" name="Rectángulo 206">
          <a:extLst>
            <a:ext uri="{FF2B5EF4-FFF2-40B4-BE49-F238E27FC236}">
              <a16:creationId xmlns:a16="http://schemas.microsoft.com/office/drawing/2014/main" id="{EB0E5F87-BEAE-4DF9-8DF6-41E168F6540F}"/>
            </a:ext>
          </a:extLst>
        </xdr:cNvPr>
        <xdr:cNvSpPr/>
      </xdr:nvSpPr>
      <xdr:spPr>
        <a:xfrm>
          <a:off x="11649074" y="78495525"/>
          <a:ext cx="3286125" cy="1514475"/>
        </a:xfrm>
        <a:prstGeom prst="rect">
          <a:avLst/>
        </a:prstGeom>
        <a:noFill/>
        <a:ln w="285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50</xdr:col>
      <xdr:colOff>123825</xdr:colOff>
      <xdr:row>344</xdr:row>
      <xdr:rowOff>133350</xdr:rowOff>
    </xdr:from>
    <xdr:to>
      <xdr:col>53</xdr:col>
      <xdr:colOff>133351</xdr:colOff>
      <xdr:row>346</xdr:row>
      <xdr:rowOff>133350</xdr:rowOff>
    </xdr:to>
    <xdr:sp macro="" textlink="">
      <xdr:nvSpPr>
        <xdr:cNvPr id="208" name="Rectángulo 207">
          <a:extLst>
            <a:ext uri="{FF2B5EF4-FFF2-40B4-BE49-F238E27FC236}">
              <a16:creationId xmlns:a16="http://schemas.microsoft.com/office/drawing/2014/main" id="{626B94C0-41CA-4529-A56B-4D2ABD50ABE5}"/>
            </a:ext>
          </a:extLst>
        </xdr:cNvPr>
        <xdr:cNvSpPr/>
      </xdr:nvSpPr>
      <xdr:spPr>
        <a:xfrm>
          <a:off x="12896850" y="79076550"/>
          <a:ext cx="752476" cy="457200"/>
        </a:xfrm>
        <a:prstGeom prst="rect">
          <a:avLst/>
        </a:prstGeom>
        <a:solidFill>
          <a:srgbClr val="66FFCC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46</xdr:col>
      <xdr:colOff>200025</xdr:colOff>
      <xdr:row>343</xdr:row>
      <xdr:rowOff>0</xdr:rowOff>
    </xdr:from>
    <xdr:to>
      <xdr:col>56</xdr:col>
      <xdr:colOff>161925</xdr:colOff>
      <xdr:row>348</xdr:row>
      <xdr:rowOff>0</xdr:rowOff>
    </xdr:to>
    <xdr:sp macro="" textlink="">
      <xdr:nvSpPr>
        <xdr:cNvPr id="209" name="Rectángulo 208">
          <a:extLst>
            <a:ext uri="{FF2B5EF4-FFF2-40B4-BE49-F238E27FC236}">
              <a16:creationId xmlns:a16="http://schemas.microsoft.com/office/drawing/2014/main" id="{DBC19F06-A600-439D-A505-6B1F981A8A10}"/>
            </a:ext>
          </a:extLst>
        </xdr:cNvPr>
        <xdr:cNvSpPr/>
      </xdr:nvSpPr>
      <xdr:spPr>
        <a:xfrm>
          <a:off x="11982450" y="78705075"/>
          <a:ext cx="2438400" cy="1152525"/>
        </a:xfrm>
        <a:prstGeom prst="rect">
          <a:avLst/>
        </a:prstGeom>
        <a:noFill/>
        <a:ln w="28575">
          <a:solidFill>
            <a:srgbClr val="FF0066"/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50</xdr:col>
      <xdr:colOff>123825</xdr:colOff>
      <xdr:row>342</xdr:row>
      <xdr:rowOff>228600</xdr:rowOff>
    </xdr:from>
    <xdr:to>
      <xdr:col>50</xdr:col>
      <xdr:colOff>133350</xdr:colOff>
      <xdr:row>344</xdr:row>
      <xdr:rowOff>190500</xdr:rowOff>
    </xdr:to>
    <xdr:cxnSp macro="">
      <xdr:nvCxnSpPr>
        <xdr:cNvPr id="210" name="Conector recto de flecha 209">
          <a:extLst>
            <a:ext uri="{FF2B5EF4-FFF2-40B4-BE49-F238E27FC236}">
              <a16:creationId xmlns:a16="http://schemas.microsoft.com/office/drawing/2014/main" id="{99641973-FCE7-4090-B8C8-D47CDF80A1F0}"/>
            </a:ext>
          </a:extLst>
        </xdr:cNvPr>
        <xdr:cNvCxnSpPr/>
      </xdr:nvCxnSpPr>
      <xdr:spPr>
        <a:xfrm>
          <a:off x="12896850" y="78695550"/>
          <a:ext cx="9525" cy="438150"/>
        </a:xfrm>
        <a:prstGeom prst="straightConnector1">
          <a:avLst/>
        </a:prstGeom>
        <a:ln w="19050">
          <a:solidFill>
            <a:srgbClr val="E226D5"/>
          </a:solidFill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47</xdr:col>
      <xdr:colOff>47625</xdr:colOff>
      <xdr:row>345</xdr:row>
      <xdr:rowOff>152400</xdr:rowOff>
    </xdr:from>
    <xdr:to>
      <xdr:col>50</xdr:col>
      <xdr:colOff>95250</xdr:colOff>
      <xdr:row>345</xdr:row>
      <xdr:rowOff>152400</xdr:rowOff>
    </xdr:to>
    <xdr:cxnSp macro="">
      <xdr:nvCxnSpPr>
        <xdr:cNvPr id="211" name="Conector recto de flecha 210">
          <a:extLst>
            <a:ext uri="{FF2B5EF4-FFF2-40B4-BE49-F238E27FC236}">
              <a16:creationId xmlns:a16="http://schemas.microsoft.com/office/drawing/2014/main" id="{8225CFBB-B9E2-4613-9D38-50A62B6B3A89}"/>
            </a:ext>
          </a:extLst>
        </xdr:cNvPr>
        <xdr:cNvCxnSpPr/>
      </xdr:nvCxnSpPr>
      <xdr:spPr>
        <a:xfrm>
          <a:off x="12077700" y="79324200"/>
          <a:ext cx="790575" cy="0"/>
        </a:xfrm>
        <a:prstGeom prst="straightConnector1">
          <a:avLst/>
        </a:prstGeom>
        <a:ln w="19050">
          <a:solidFill>
            <a:srgbClr val="E226D5"/>
          </a:solidFill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37</xdr:col>
      <xdr:colOff>19050</xdr:colOff>
      <xdr:row>349</xdr:row>
      <xdr:rowOff>9525</xdr:rowOff>
    </xdr:from>
    <xdr:to>
      <xdr:col>42</xdr:col>
      <xdr:colOff>28575</xdr:colOff>
      <xdr:row>350</xdr:row>
      <xdr:rowOff>28575</xdr:rowOff>
    </xdr:to>
    <xdr:sp macro="" textlink="">
      <xdr:nvSpPr>
        <xdr:cNvPr id="212" name="Corchetes 211">
          <a:extLst>
            <a:ext uri="{FF2B5EF4-FFF2-40B4-BE49-F238E27FC236}">
              <a16:creationId xmlns:a16="http://schemas.microsoft.com/office/drawing/2014/main" id="{0FD8ED0B-CA9D-45E1-8052-A9E0180B3A33}"/>
            </a:ext>
          </a:extLst>
        </xdr:cNvPr>
        <xdr:cNvSpPr/>
      </xdr:nvSpPr>
      <xdr:spPr>
        <a:xfrm>
          <a:off x="9410700" y="80010000"/>
          <a:ext cx="1409700" cy="257175"/>
        </a:xfrm>
        <a:prstGeom prst="bracketPair">
          <a:avLst/>
        </a:prstGeom>
        <a:ln w="12700">
          <a:solidFill>
            <a:srgbClr val="FF0066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17</xdr:col>
      <xdr:colOff>219075</xdr:colOff>
      <xdr:row>341</xdr:row>
      <xdr:rowOff>0</xdr:rowOff>
    </xdr:from>
    <xdr:to>
      <xdr:col>26</xdr:col>
      <xdr:colOff>104775</xdr:colOff>
      <xdr:row>343</xdr:row>
      <xdr:rowOff>9525</xdr:rowOff>
    </xdr:to>
    <xdr:sp macro="" textlink="">
      <xdr:nvSpPr>
        <xdr:cNvPr id="213" name="Corchetes 212">
          <a:extLst>
            <a:ext uri="{FF2B5EF4-FFF2-40B4-BE49-F238E27FC236}">
              <a16:creationId xmlns:a16="http://schemas.microsoft.com/office/drawing/2014/main" id="{9C8B466E-62E0-45CC-B0DE-B4DBBFF2B8C2}"/>
            </a:ext>
          </a:extLst>
        </xdr:cNvPr>
        <xdr:cNvSpPr/>
      </xdr:nvSpPr>
      <xdr:spPr>
        <a:xfrm>
          <a:off x="4610100" y="78238350"/>
          <a:ext cx="2162175" cy="476250"/>
        </a:xfrm>
        <a:prstGeom prst="bracketPair">
          <a:avLst/>
        </a:prstGeom>
        <a:ln w="12700">
          <a:solidFill>
            <a:srgbClr val="FF0066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17</xdr:col>
      <xdr:colOff>219075</xdr:colOff>
      <xdr:row>345</xdr:row>
      <xdr:rowOff>0</xdr:rowOff>
    </xdr:from>
    <xdr:to>
      <xdr:col>22</xdr:col>
      <xdr:colOff>133350</xdr:colOff>
      <xdr:row>347</xdr:row>
      <xdr:rowOff>9525</xdr:rowOff>
    </xdr:to>
    <xdr:sp macro="" textlink="">
      <xdr:nvSpPr>
        <xdr:cNvPr id="214" name="Corchetes 213">
          <a:extLst>
            <a:ext uri="{FF2B5EF4-FFF2-40B4-BE49-F238E27FC236}">
              <a16:creationId xmlns:a16="http://schemas.microsoft.com/office/drawing/2014/main" id="{8E7AF4D8-3FD3-4A5F-B888-B8AF77521969}"/>
            </a:ext>
          </a:extLst>
        </xdr:cNvPr>
        <xdr:cNvSpPr/>
      </xdr:nvSpPr>
      <xdr:spPr>
        <a:xfrm>
          <a:off x="4610100" y="79171800"/>
          <a:ext cx="1200150" cy="466725"/>
        </a:xfrm>
        <a:prstGeom prst="bracketPair">
          <a:avLst/>
        </a:prstGeom>
        <a:ln w="12700">
          <a:solidFill>
            <a:srgbClr val="FF0066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oneCellAnchor>
    <xdr:from>
      <xdr:col>3</xdr:col>
      <xdr:colOff>0</xdr:colOff>
      <xdr:row>356</xdr:row>
      <xdr:rowOff>0</xdr:rowOff>
    </xdr:from>
    <xdr:ext cx="1601464" cy="260905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15" name="CuadroTexto 214">
              <a:extLst>
                <a:ext uri="{FF2B5EF4-FFF2-40B4-BE49-F238E27FC236}">
                  <a16:creationId xmlns:a16="http://schemas.microsoft.com/office/drawing/2014/main" id="{4DD38DAA-9EB3-40EC-987B-4109C8872796}"/>
                </a:ext>
              </a:extLst>
            </xdr:cNvPr>
            <xdr:cNvSpPr txBox="1"/>
          </xdr:nvSpPr>
          <xdr:spPr>
            <a:xfrm>
              <a:off x="742950" y="81591150"/>
              <a:ext cx="1601464" cy="260905"/>
            </a:xfrm>
            <a:prstGeom prst="rect">
              <a:avLst/>
            </a:prstGeom>
            <a:solidFill>
              <a:srgbClr val="70AD47">
                <a:lumMod val="75000"/>
              </a:srgbClr>
            </a:solidFill>
            <a:ln w="19050" cmpd="dbl">
              <a:solidFill>
                <a:srgbClr val="002060"/>
              </a:solidFill>
            </a:ln>
            <a:effectLst/>
          </xdr:spPr>
          <xdr:txBody>
            <a:bodyPr vertOverflow="clip" horzOverflow="clip" wrap="square" lIns="0" tIns="0" rIns="0" bIns="0" rtlCol="0" anchor="t">
              <a:noAutofit/>
            </a:bodyPr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kumimoji="0" lang="es-ES" sz="1400" b="0" i="1" u="none" strike="noStrike" kern="0" cap="none" spc="0" normalizeH="0" baseline="0">
                        <a:ln>
                          <a:noFill/>
                        </a:ln>
                        <a:solidFill>
                          <a:schemeClr val="accent4">
                            <a:lumMod val="20000"/>
                            <a:lumOff val="80000"/>
                          </a:schemeClr>
                        </a:solidFill>
                        <a:effectLst/>
                        <a:uLnTx/>
                        <a:uFillTx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𝑉𝑐</m:t>
                    </m:r>
                    <m:r>
                      <a:rPr kumimoji="0" lang="es-ES" sz="1400" b="0" i="1" u="none" strike="noStrike" kern="0" cap="none" spc="0" normalizeH="0" baseline="0">
                        <a:ln>
                          <a:noFill/>
                        </a:ln>
                        <a:solidFill>
                          <a:schemeClr val="accent4">
                            <a:lumMod val="20000"/>
                            <a:lumOff val="80000"/>
                          </a:schemeClr>
                        </a:solidFill>
                        <a:effectLst/>
                        <a:uLnTx/>
                        <a:uFillTx/>
                        <a:latin typeface="Cambria Math" panose="02040503050406030204" pitchFamily="18" charset="0"/>
                        <a:ea typeface="+mn-ea"/>
                        <a:cs typeface="+mn-cs"/>
                      </a:rPr>
                      <m:t>=1.06 </m:t>
                    </m:r>
                    <m:rad>
                      <m:radPr>
                        <m:degHide m:val="on"/>
                        <m:ctrlPr>
                          <a:rPr kumimoji="0" lang="es-ES" sz="1400" b="0" i="1" u="none" strike="noStrike" kern="0" cap="none" spc="0" normalizeH="0" baseline="0">
                            <a:ln>
                              <a:noFill/>
                            </a:ln>
                            <a:solidFill>
                              <a:schemeClr val="accent4">
                                <a:lumMod val="20000"/>
                                <a:lumOff val="80000"/>
                              </a:schemeClr>
                            </a:solidFill>
                            <a:effectLst/>
                            <a:uLnTx/>
                            <a:uFillTx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radPr>
                      <m:deg/>
                      <m:e>
                        <m:sSup>
                          <m:sSupPr>
                            <m:ctrlPr>
                              <a:rPr kumimoji="0" lang="es-ES" sz="1400" b="0" i="1" u="none" strike="noStrike" kern="0" cap="none" spc="0" normalizeH="0" baseline="0">
                                <a:ln>
                                  <a:noFill/>
                                </a:ln>
                                <a:solidFill>
                                  <a:schemeClr val="accent4">
                                    <a:lumMod val="20000"/>
                                    <a:lumOff val="80000"/>
                                  </a:schemeClr>
                                </a:solidFill>
                                <a:effectLst/>
                                <a:uLnTx/>
                                <a:uFillTx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sSupPr>
                          <m:e>
                            <m:r>
                              <a:rPr kumimoji="0" lang="es-ES" sz="1400" b="0" i="1" u="none" strike="noStrike" kern="0" cap="none" spc="0" normalizeH="0" baseline="0">
                                <a:ln>
                                  <a:noFill/>
                                </a:ln>
                                <a:solidFill>
                                  <a:schemeClr val="accent4">
                                    <a:lumMod val="20000"/>
                                    <a:lumOff val="80000"/>
                                  </a:schemeClr>
                                </a:solidFill>
                                <a:effectLst/>
                                <a:uLnTx/>
                                <a:uFillTx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𝑓</m:t>
                            </m:r>
                          </m:e>
                          <m:sup>
                            <m:r>
                              <a:rPr kumimoji="0" lang="es-ES" sz="1400" b="0" i="1" u="none" strike="noStrike" kern="0" cap="none" spc="0" normalizeH="0" baseline="0">
                                <a:ln>
                                  <a:noFill/>
                                </a:ln>
                                <a:solidFill>
                                  <a:schemeClr val="accent4">
                                    <a:lumMod val="20000"/>
                                    <a:lumOff val="80000"/>
                                  </a:schemeClr>
                                </a:solidFill>
                                <a:effectLst/>
                                <a:uLnTx/>
                                <a:uFillTx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′</m:t>
                            </m:r>
                          </m:sup>
                        </m:sSup>
                        <m:r>
                          <a:rPr kumimoji="0" lang="es-ES" sz="1400" b="0" i="1" u="none" strike="noStrike" kern="0" cap="none" spc="0" normalizeH="0" baseline="0">
                            <a:ln>
                              <a:noFill/>
                            </a:ln>
                            <a:solidFill>
                              <a:schemeClr val="accent4">
                                <a:lumMod val="20000"/>
                                <a:lumOff val="80000"/>
                              </a:schemeClr>
                            </a:solidFill>
                            <a:effectLst/>
                            <a:uLnTx/>
                            <a:uFillTx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𝑐</m:t>
                        </m:r>
                      </m:e>
                    </m:rad>
                    <m:sSub>
                      <m:sSubPr>
                        <m:ctrlPr>
                          <a:rPr kumimoji="0" lang="es-ES" sz="1400" b="0" i="1" u="none" strike="noStrike" kern="0" cap="none" spc="0" normalizeH="0" baseline="0">
                            <a:ln>
                              <a:noFill/>
                            </a:ln>
                            <a:solidFill>
                              <a:schemeClr val="accent4">
                                <a:lumMod val="20000"/>
                                <a:lumOff val="80000"/>
                              </a:schemeClr>
                            </a:solidFill>
                            <a:effectLst/>
                            <a:uLnTx/>
                            <a:uFillTx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sSubPr>
                      <m:e>
                        <m:r>
                          <a:rPr kumimoji="0" lang="es-ES" sz="1400" b="0" i="1" u="none" strike="noStrike" kern="0" cap="none" spc="0" normalizeH="0" baseline="0">
                            <a:ln>
                              <a:noFill/>
                            </a:ln>
                            <a:solidFill>
                              <a:schemeClr val="accent4">
                                <a:lumMod val="20000"/>
                                <a:lumOff val="80000"/>
                              </a:schemeClr>
                            </a:solidFill>
                            <a:effectLst/>
                            <a:uLnTx/>
                            <a:uFillTx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 </m:t>
                        </m:r>
                        <m:r>
                          <a:rPr kumimoji="0" lang="es-ES" sz="1400" b="0" i="1" u="none" strike="noStrike" kern="0" cap="none" spc="0" normalizeH="0" baseline="0">
                            <a:ln>
                              <a:noFill/>
                            </a:ln>
                            <a:solidFill>
                              <a:schemeClr val="accent4">
                                <a:lumMod val="20000"/>
                                <a:lumOff val="80000"/>
                              </a:schemeClr>
                            </a:solidFill>
                            <a:effectLst/>
                            <a:uLnTx/>
                            <a:uFillTx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𝑏</m:t>
                        </m:r>
                      </m:e>
                      <m:sub>
                        <m:r>
                          <a:rPr kumimoji="0" lang="es-ES" sz="1400" b="0" i="1" u="none" strike="noStrike" kern="0" cap="none" spc="0" normalizeH="0" baseline="0">
                            <a:ln>
                              <a:noFill/>
                            </a:ln>
                            <a:solidFill>
                              <a:schemeClr val="accent4">
                                <a:lumMod val="20000"/>
                                <a:lumOff val="80000"/>
                              </a:schemeClr>
                            </a:solidFill>
                            <a:effectLst/>
                            <a:uLnTx/>
                            <a:uFillTx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𝑜</m:t>
                        </m:r>
                      </m:sub>
                    </m:sSub>
                    <m:r>
                      <a:rPr kumimoji="0" lang="es-ES" sz="1400" b="0" i="1" u="none" strike="noStrike" kern="0" cap="none" spc="0" normalizeH="0" baseline="0">
                        <a:ln>
                          <a:noFill/>
                        </a:ln>
                        <a:solidFill>
                          <a:schemeClr val="accent4">
                            <a:lumMod val="20000"/>
                            <a:lumOff val="80000"/>
                          </a:schemeClr>
                        </a:solidFill>
                        <a:effectLst/>
                        <a:uLnTx/>
                        <a:uFillTx/>
                        <a:latin typeface="Cambria Math" panose="02040503050406030204" pitchFamily="18" charset="0"/>
                        <a:ea typeface="+mn-ea"/>
                        <a:cs typeface="+mn-cs"/>
                      </a:rPr>
                      <m:t> </m:t>
                    </m:r>
                    <m:r>
                      <a:rPr kumimoji="0" lang="es-ES" sz="1400" b="0" i="1" u="none" strike="noStrike" kern="0" cap="none" spc="0" normalizeH="0" baseline="0">
                        <a:ln>
                          <a:noFill/>
                        </a:ln>
                        <a:solidFill>
                          <a:schemeClr val="accent4">
                            <a:lumMod val="20000"/>
                            <a:lumOff val="80000"/>
                          </a:schemeClr>
                        </a:solidFill>
                        <a:effectLst/>
                        <a:uLnTx/>
                        <a:uFillTx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𝑑</m:t>
                    </m:r>
                  </m:oMath>
                </m:oMathPara>
              </a14:m>
              <a:endParaRPr kumimoji="0" lang="es-ES" sz="1400" b="0" i="1" u="none" strike="noStrike" kern="0" cap="none" spc="0" normalizeH="0" baseline="0">
                <a:ln>
                  <a:noFill/>
                </a:ln>
                <a:solidFill>
                  <a:schemeClr val="accent4">
                    <a:lumMod val="20000"/>
                    <a:lumOff val="80000"/>
                  </a:schemeClr>
                </a:solidFill>
                <a:effectLst/>
                <a:uLnTx/>
                <a:uFillTx/>
                <a:latin typeface="Cambria Math" panose="02040503050406030204" pitchFamily="18" charset="0"/>
                <a:ea typeface="+mn-ea"/>
                <a:cs typeface="+mn-cs"/>
              </a:endParaRPr>
            </a:p>
          </xdr:txBody>
        </xdr:sp>
      </mc:Choice>
      <mc:Fallback xmlns="">
        <xdr:sp macro="" textlink="">
          <xdr:nvSpPr>
            <xdr:cNvPr id="215" name="CuadroTexto 214">
              <a:extLst>
                <a:ext uri="{FF2B5EF4-FFF2-40B4-BE49-F238E27FC236}">
                  <a16:creationId xmlns:a16="http://schemas.microsoft.com/office/drawing/2014/main" id="{4DD38DAA-9EB3-40EC-987B-4109C8872796}"/>
                </a:ext>
              </a:extLst>
            </xdr:cNvPr>
            <xdr:cNvSpPr txBox="1"/>
          </xdr:nvSpPr>
          <xdr:spPr>
            <a:xfrm>
              <a:off x="742950" y="81591150"/>
              <a:ext cx="1601464" cy="260905"/>
            </a:xfrm>
            <a:prstGeom prst="rect">
              <a:avLst/>
            </a:prstGeom>
            <a:solidFill>
              <a:srgbClr val="70AD47">
                <a:lumMod val="75000"/>
              </a:srgbClr>
            </a:solidFill>
            <a:ln w="19050" cmpd="dbl">
              <a:solidFill>
                <a:srgbClr val="002060"/>
              </a:solidFill>
            </a:ln>
            <a:effectLst/>
          </xdr:spPr>
          <xdr:txBody>
            <a:bodyPr vertOverflow="clip" horzOverflow="clip" wrap="square" lIns="0" tIns="0" rIns="0" bIns="0" rtlCol="0" anchor="t">
              <a:noAutofit/>
            </a:bodyPr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s-ES" sz="1400" b="0" i="0" u="none" strike="noStrike" kern="0" cap="none" spc="0" normalizeH="0" baseline="0">
                  <a:ln>
                    <a:noFill/>
                  </a:ln>
                  <a:solidFill>
                    <a:schemeClr val="accent4">
                      <a:lumMod val="20000"/>
                      <a:lumOff val="80000"/>
                    </a:schemeClr>
                  </a:solidFill>
                  <a:effectLst/>
                  <a:uLnTx/>
                  <a:uFillTx/>
                  <a:latin typeface="Cambria Math" panose="02040503050406030204" pitchFamily="18" charset="0"/>
                  <a:ea typeface="+mn-ea"/>
                  <a:cs typeface="+mn-cs"/>
                </a:rPr>
                <a:t>𝑉𝑐=1.06 √(𝑓^′ 𝑐) 〖 𝑏〗_𝑜  𝑑</a:t>
              </a:r>
              <a:endParaRPr kumimoji="0" lang="es-ES" sz="1400" b="0" i="1" u="none" strike="noStrike" kern="0" cap="none" spc="0" normalizeH="0" baseline="0">
                <a:ln>
                  <a:noFill/>
                </a:ln>
                <a:solidFill>
                  <a:schemeClr val="accent4">
                    <a:lumMod val="20000"/>
                    <a:lumOff val="80000"/>
                  </a:schemeClr>
                </a:solidFill>
                <a:effectLst/>
                <a:uLnTx/>
                <a:uFillTx/>
                <a:latin typeface="Cambria Math" panose="02040503050406030204" pitchFamily="18" charset="0"/>
                <a:ea typeface="+mn-ea"/>
                <a:cs typeface="+mn-cs"/>
              </a:endParaRPr>
            </a:p>
          </xdr:txBody>
        </xdr:sp>
      </mc:Fallback>
    </mc:AlternateContent>
    <xdr:clientData/>
  </xdr:oneCellAnchor>
  <xdr:twoCellAnchor>
    <xdr:from>
      <xdr:col>14</xdr:col>
      <xdr:colOff>47625</xdr:colOff>
      <xdr:row>355</xdr:row>
      <xdr:rowOff>161927</xdr:rowOff>
    </xdr:from>
    <xdr:to>
      <xdr:col>14</xdr:col>
      <xdr:colOff>104775</xdr:colOff>
      <xdr:row>357</xdr:row>
      <xdr:rowOff>38100</xdr:rowOff>
    </xdr:to>
    <xdr:cxnSp macro="">
      <xdr:nvCxnSpPr>
        <xdr:cNvPr id="216" name="Conector recto 215">
          <a:extLst>
            <a:ext uri="{FF2B5EF4-FFF2-40B4-BE49-F238E27FC236}">
              <a16:creationId xmlns:a16="http://schemas.microsoft.com/office/drawing/2014/main" id="{A53344F4-B291-40F1-A75E-1832B3467DCB}"/>
            </a:ext>
          </a:extLst>
        </xdr:cNvPr>
        <xdr:cNvCxnSpPr/>
      </xdr:nvCxnSpPr>
      <xdr:spPr>
        <a:xfrm flipV="1">
          <a:off x="3695700" y="81524477"/>
          <a:ext cx="57150" cy="333373"/>
        </a:xfrm>
        <a:prstGeom prst="line">
          <a:avLst/>
        </a:prstGeom>
        <a:ln w="19050">
          <a:solidFill>
            <a:srgbClr val="FF0066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95250</xdr:colOff>
      <xdr:row>355</xdr:row>
      <xdr:rowOff>171450</xdr:rowOff>
    </xdr:from>
    <xdr:to>
      <xdr:col>18</xdr:col>
      <xdr:colOff>57150</xdr:colOff>
      <xdr:row>355</xdr:row>
      <xdr:rowOff>171452</xdr:rowOff>
    </xdr:to>
    <xdr:cxnSp macro="">
      <xdr:nvCxnSpPr>
        <xdr:cNvPr id="217" name="Conector recto 216">
          <a:extLst>
            <a:ext uri="{FF2B5EF4-FFF2-40B4-BE49-F238E27FC236}">
              <a16:creationId xmlns:a16="http://schemas.microsoft.com/office/drawing/2014/main" id="{7B5E13AC-191F-4F29-AC9A-DAF15D1383CF}"/>
            </a:ext>
          </a:extLst>
        </xdr:cNvPr>
        <xdr:cNvCxnSpPr/>
      </xdr:nvCxnSpPr>
      <xdr:spPr>
        <a:xfrm flipV="1">
          <a:off x="3743325" y="81534000"/>
          <a:ext cx="952500" cy="2"/>
        </a:xfrm>
        <a:prstGeom prst="line">
          <a:avLst/>
        </a:prstGeom>
        <a:ln w="19050">
          <a:solidFill>
            <a:srgbClr val="FF0066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219076</xdr:colOff>
      <xdr:row>356</xdr:row>
      <xdr:rowOff>57150</xdr:rowOff>
    </xdr:from>
    <xdr:to>
      <xdr:col>14</xdr:col>
      <xdr:colOff>28575</xdr:colOff>
      <xdr:row>357</xdr:row>
      <xdr:rowOff>47625</xdr:rowOff>
    </xdr:to>
    <xdr:cxnSp macro="">
      <xdr:nvCxnSpPr>
        <xdr:cNvPr id="218" name="Conector recto 217">
          <a:extLst>
            <a:ext uri="{FF2B5EF4-FFF2-40B4-BE49-F238E27FC236}">
              <a16:creationId xmlns:a16="http://schemas.microsoft.com/office/drawing/2014/main" id="{F6C6A193-3F72-4F09-B25D-82D09A832559}"/>
            </a:ext>
          </a:extLst>
        </xdr:cNvPr>
        <xdr:cNvCxnSpPr/>
      </xdr:nvCxnSpPr>
      <xdr:spPr>
        <a:xfrm flipH="1" flipV="1">
          <a:off x="3571876" y="81648300"/>
          <a:ext cx="104774" cy="219075"/>
        </a:xfrm>
        <a:prstGeom prst="line">
          <a:avLst/>
        </a:prstGeom>
        <a:ln w="19050">
          <a:solidFill>
            <a:srgbClr val="FF0066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3</xdr:col>
      <xdr:colOff>47625</xdr:colOff>
      <xdr:row>361</xdr:row>
      <xdr:rowOff>114300</xdr:rowOff>
    </xdr:from>
    <xdr:ext cx="1707903" cy="232051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19" name="CuadroTexto 218">
              <a:extLst>
                <a:ext uri="{FF2B5EF4-FFF2-40B4-BE49-F238E27FC236}">
                  <a16:creationId xmlns:a16="http://schemas.microsoft.com/office/drawing/2014/main" id="{FB55B79F-E76C-4D82-B6C2-53AAC0CDC6E9}"/>
                </a:ext>
              </a:extLst>
            </xdr:cNvPr>
            <xdr:cNvSpPr txBox="1"/>
          </xdr:nvSpPr>
          <xdr:spPr>
            <a:xfrm>
              <a:off x="790575" y="82781775"/>
              <a:ext cx="1707903" cy="232051"/>
            </a:xfrm>
            <a:prstGeom prst="rect">
              <a:avLst/>
            </a:prstGeom>
            <a:solidFill>
              <a:srgbClr val="70AD47">
                <a:lumMod val="75000"/>
              </a:srgbClr>
            </a:solidFill>
            <a:ln w="19050" cmpd="dbl">
              <a:solidFill>
                <a:srgbClr val="002060"/>
              </a:solidFill>
            </a:ln>
            <a:effectLst/>
          </xdr:spPr>
          <xdr:txBody>
            <a:bodyPr vertOverflow="clip" horzOverflow="clip" wrap="square" lIns="0" tIns="0" rIns="0" bIns="0" rtlCol="0" anchor="t">
              <a:noAutofit/>
            </a:bodyPr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kumimoji="0" lang="es-ES" sz="1400" b="0" i="1" u="none" strike="noStrike" kern="0" cap="none" spc="0" normalizeH="0" baseline="0">
                        <a:ln>
                          <a:noFill/>
                        </a:ln>
                        <a:solidFill>
                          <a:schemeClr val="accent4">
                            <a:lumMod val="20000"/>
                            <a:lumOff val="80000"/>
                          </a:schemeClr>
                        </a:solidFill>
                        <a:effectLst/>
                        <a:uLnTx/>
                        <a:uFillTx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𝑉𝑢</m:t>
                    </m:r>
                    <m:r>
                      <a:rPr kumimoji="0" lang="es-ES" sz="1400" b="0" i="1" u="none" strike="noStrike" kern="0" cap="none" spc="0" normalizeH="0" baseline="0">
                        <a:ln>
                          <a:noFill/>
                        </a:ln>
                        <a:solidFill>
                          <a:schemeClr val="accent4">
                            <a:lumMod val="20000"/>
                            <a:lumOff val="80000"/>
                          </a:schemeClr>
                        </a:solidFill>
                        <a:effectLst/>
                        <a:uLnTx/>
                        <a:uFillTx/>
                        <a:latin typeface="Cambria Math" panose="02040503050406030204" pitchFamily="18" charset="0"/>
                        <a:ea typeface="+mn-ea"/>
                        <a:cs typeface="+mn-cs"/>
                      </a:rPr>
                      <m:t>=</m:t>
                    </m:r>
                    <m:r>
                      <a:rPr kumimoji="0" lang="es-ES" sz="1400" b="0" i="1" u="none" strike="noStrike" kern="0" cap="none" spc="0" normalizeH="0" baseline="0">
                        <a:ln>
                          <a:noFill/>
                        </a:ln>
                        <a:solidFill>
                          <a:schemeClr val="accent4">
                            <a:lumMod val="20000"/>
                            <a:lumOff val="80000"/>
                          </a:schemeClr>
                        </a:solidFill>
                        <a:effectLst/>
                        <a:uLnTx/>
                        <a:uFillTx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𝑃𝑢</m:t>
                    </m:r>
                    <m:r>
                      <a:rPr kumimoji="0" lang="es-ES" sz="1400" b="0" i="1" u="none" strike="noStrike" kern="0" cap="none" spc="0" normalizeH="0" baseline="0">
                        <a:ln>
                          <a:noFill/>
                        </a:ln>
                        <a:solidFill>
                          <a:schemeClr val="accent4">
                            <a:lumMod val="20000"/>
                            <a:lumOff val="80000"/>
                          </a:schemeClr>
                        </a:solidFill>
                        <a:effectLst/>
                        <a:uLnTx/>
                        <a:uFillTx/>
                        <a:latin typeface="Cambria Math" panose="02040503050406030204" pitchFamily="18" charset="0"/>
                        <a:ea typeface="+mn-ea"/>
                        <a:cs typeface="+mn-cs"/>
                      </a:rPr>
                      <m:t>−</m:t>
                    </m:r>
                    <m:sSub>
                      <m:sSubPr>
                        <m:ctrlPr>
                          <a:rPr kumimoji="0" lang="es-ES" sz="1400" b="0" i="1" u="none" strike="noStrike" kern="0" cap="none" spc="0" normalizeH="0" baseline="0">
                            <a:ln>
                              <a:noFill/>
                            </a:ln>
                            <a:solidFill>
                              <a:schemeClr val="accent4">
                                <a:lumMod val="20000"/>
                                <a:lumOff val="80000"/>
                              </a:schemeClr>
                            </a:solidFill>
                            <a:effectLst/>
                            <a:uLnTx/>
                            <a:uFillTx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sSubPr>
                      <m:e>
                        <m:r>
                          <a:rPr kumimoji="0" lang="es-ES" sz="1400" b="0" i="1" u="none" strike="noStrike" kern="0" cap="none" spc="0" normalizeH="0" baseline="0">
                            <a:ln>
                              <a:noFill/>
                            </a:ln>
                            <a:solidFill>
                              <a:schemeClr val="accent4">
                                <a:lumMod val="20000"/>
                                <a:lumOff val="80000"/>
                              </a:schemeClr>
                            </a:solidFill>
                            <a:effectLst/>
                            <a:uLnTx/>
                            <a:uFillTx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𝑞</m:t>
                        </m:r>
                      </m:e>
                      <m:sub>
                        <m:r>
                          <a:rPr kumimoji="0" lang="es-ES" sz="1400" b="0" i="1" u="none" strike="noStrike" kern="0" cap="none" spc="0" normalizeH="0" baseline="0">
                            <a:ln>
                              <a:noFill/>
                            </a:ln>
                            <a:solidFill>
                              <a:schemeClr val="accent4">
                                <a:lumMod val="20000"/>
                                <a:lumOff val="80000"/>
                              </a:schemeClr>
                            </a:solidFill>
                            <a:effectLst/>
                            <a:uLnTx/>
                            <a:uFillTx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𝑝</m:t>
                        </m:r>
                      </m:sub>
                    </m:sSub>
                    <m:r>
                      <a:rPr kumimoji="0" lang="es-ES" sz="1400" b="0" i="1" u="none" strike="noStrike" kern="0" cap="none" spc="0" normalizeH="0" baseline="0">
                        <a:ln>
                          <a:noFill/>
                        </a:ln>
                        <a:solidFill>
                          <a:schemeClr val="accent4">
                            <a:lumMod val="20000"/>
                            <a:lumOff val="80000"/>
                          </a:schemeClr>
                        </a:solidFill>
                        <a:effectLst/>
                        <a:uLnTx/>
                        <a:uFillTx/>
                        <a:latin typeface="Cambria Math" panose="02040503050406030204" pitchFamily="18" charset="0"/>
                        <a:ea typeface="+mn-ea"/>
                        <a:cs typeface="+mn-cs"/>
                      </a:rPr>
                      <m:t> (</m:t>
                    </m:r>
                    <m:r>
                      <a:rPr kumimoji="0" lang="es-PE" sz="1400" b="0" i="1" u="none" strike="noStrike" kern="0" cap="none" spc="0" normalizeH="0" baseline="0">
                        <a:ln>
                          <a:noFill/>
                        </a:ln>
                        <a:solidFill>
                          <a:schemeClr val="accent4">
                            <a:lumMod val="20000"/>
                            <a:lumOff val="80000"/>
                          </a:schemeClr>
                        </a:solidFill>
                        <a:effectLst/>
                        <a:uLnTx/>
                        <a:uFillTx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𝑚</m:t>
                    </m:r>
                    <m:r>
                      <a:rPr kumimoji="0" lang="es-ES" sz="1400" b="0" i="1" u="none" strike="noStrike" kern="0" cap="none" spc="0" normalizeH="0" baseline="0">
                        <a:ln>
                          <a:noFill/>
                        </a:ln>
                        <a:solidFill>
                          <a:schemeClr val="accent4">
                            <a:lumMod val="20000"/>
                            <a:lumOff val="80000"/>
                          </a:schemeClr>
                        </a:solidFill>
                        <a:effectLst/>
                        <a:uLnTx/>
                        <a:uFillTx/>
                        <a:latin typeface="Cambria Math" panose="02040503050406030204" pitchFamily="18" charset="0"/>
                        <a:ea typeface="+mn-ea"/>
                        <a:cs typeface="+mn-cs"/>
                      </a:rPr>
                      <m:t>)(</m:t>
                    </m:r>
                    <m:r>
                      <a:rPr kumimoji="0" lang="es-PE" sz="1400" b="0" i="1" u="none" strike="noStrike" kern="0" cap="none" spc="0" normalizeH="0" baseline="0">
                        <a:ln>
                          <a:noFill/>
                        </a:ln>
                        <a:solidFill>
                          <a:schemeClr val="accent4">
                            <a:lumMod val="20000"/>
                            <a:lumOff val="80000"/>
                          </a:schemeClr>
                        </a:solidFill>
                        <a:effectLst/>
                        <a:uLnTx/>
                        <a:uFillTx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𝑛</m:t>
                    </m:r>
                    <m:r>
                      <a:rPr kumimoji="0" lang="es-ES" sz="1400" b="0" i="1" u="none" strike="noStrike" kern="0" cap="none" spc="0" normalizeH="0" baseline="0">
                        <a:ln>
                          <a:noFill/>
                        </a:ln>
                        <a:solidFill>
                          <a:schemeClr val="accent4">
                            <a:lumMod val="20000"/>
                            <a:lumOff val="80000"/>
                          </a:schemeClr>
                        </a:solidFill>
                        <a:effectLst/>
                        <a:uLnTx/>
                        <a:uFillTx/>
                        <a:latin typeface="Cambria Math" panose="02040503050406030204" pitchFamily="18" charset="0"/>
                        <a:ea typeface="+mn-ea"/>
                        <a:cs typeface="+mn-cs"/>
                      </a:rPr>
                      <m:t>)</m:t>
                    </m:r>
                  </m:oMath>
                </m:oMathPara>
              </a14:m>
              <a:endParaRPr kumimoji="0" lang="es-ES" sz="1400" b="0" i="1" u="none" strike="noStrike" kern="0" cap="none" spc="0" normalizeH="0" baseline="0">
                <a:ln>
                  <a:noFill/>
                </a:ln>
                <a:solidFill>
                  <a:schemeClr val="accent4">
                    <a:lumMod val="20000"/>
                    <a:lumOff val="80000"/>
                  </a:schemeClr>
                </a:solidFill>
                <a:effectLst/>
                <a:uLnTx/>
                <a:uFillTx/>
                <a:latin typeface="Cambria Math" panose="02040503050406030204" pitchFamily="18" charset="0"/>
                <a:ea typeface="+mn-ea"/>
                <a:cs typeface="+mn-cs"/>
              </a:endParaRPr>
            </a:p>
          </xdr:txBody>
        </xdr:sp>
      </mc:Choice>
      <mc:Fallback xmlns="">
        <xdr:sp macro="" textlink="">
          <xdr:nvSpPr>
            <xdr:cNvPr id="219" name="CuadroTexto 218">
              <a:extLst>
                <a:ext uri="{FF2B5EF4-FFF2-40B4-BE49-F238E27FC236}">
                  <a16:creationId xmlns:a16="http://schemas.microsoft.com/office/drawing/2014/main" id="{FB55B79F-E76C-4D82-B6C2-53AAC0CDC6E9}"/>
                </a:ext>
              </a:extLst>
            </xdr:cNvPr>
            <xdr:cNvSpPr txBox="1"/>
          </xdr:nvSpPr>
          <xdr:spPr>
            <a:xfrm>
              <a:off x="790575" y="82781775"/>
              <a:ext cx="1707903" cy="232051"/>
            </a:xfrm>
            <a:prstGeom prst="rect">
              <a:avLst/>
            </a:prstGeom>
            <a:solidFill>
              <a:srgbClr val="70AD47">
                <a:lumMod val="75000"/>
              </a:srgbClr>
            </a:solidFill>
            <a:ln w="19050" cmpd="dbl">
              <a:solidFill>
                <a:srgbClr val="002060"/>
              </a:solidFill>
            </a:ln>
            <a:effectLst/>
          </xdr:spPr>
          <xdr:txBody>
            <a:bodyPr vertOverflow="clip" horzOverflow="clip" wrap="square" lIns="0" tIns="0" rIns="0" bIns="0" rtlCol="0" anchor="t">
              <a:noAutofit/>
            </a:bodyPr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s-ES" sz="1400" b="0" i="0" u="none" strike="noStrike" kern="0" cap="none" spc="0" normalizeH="0" baseline="0">
                  <a:ln>
                    <a:noFill/>
                  </a:ln>
                  <a:solidFill>
                    <a:schemeClr val="accent4">
                      <a:lumMod val="20000"/>
                      <a:lumOff val="80000"/>
                    </a:schemeClr>
                  </a:solidFill>
                  <a:effectLst/>
                  <a:uLnTx/>
                  <a:uFillTx/>
                  <a:latin typeface="Cambria Math" panose="02040503050406030204" pitchFamily="18" charset="0"/>
                  <a:ea typeface="+mn-ea"/>
                  <a:cs typeface="+mn-cs"/>
                </a:rPr>
                <a:t>𝑉𝑢=𝑃𝑢−𝑞_𝑝  (</a:t>
              </a:r>
              <a:r>
                <a:rPr kumimoji="0" lang="es-PE" sz="1400" b="0" i="0" u="none" strike="noStrike" kern="0" cap="none" spc="0" normalizeH="0" baseline="0">
                  <a:ln>
                    <a:noFill/>
                  </a:ln>
                  <a:solidFill>
                    <a:schemeClr val="accent4">
                      <a:lumMod val="20000"/>
                      <a:lumOff val="80000"/>
                    </a:schemeClr>
                  </a:solidFill>
                  <a:effectLst/>
                  <a:uLnTx/>
                  <a:uFillTx/>
                  <a:latin typeface="Cambria Math" panose="02040503050406030204" pitchFamily="18" charset="0"/>
                  <a:ea typeface="+mn-ea"/>
                  <a:cs typeface="+mn-cs"/>
                </a:rPr>
                <a:t>𝑚</a:t>
              </a:r>
              <a:r>
                <a:rPr kumimoji="0" lang="es-ES" sz="1400" b="0" i="0" u="none" strike="noStrike" kern="0" cap="none" spc="0" normalizeH="0" baseline="0">
                  <a:ln>
                    <a:noFill/>
                  </a:ln>
                  <a:solidFill>
                    <a:schemeClr val="accent4">
                      <a:lumMod val="20000"/>
                      <a:lumOff val="80000"/>
                    </a:schemeClr>
                  </a:solidFill>
                  <a:effectLst/>
                  <a:uLnTx/>
                  <a:uFillTx/>
                  <a:latin typeface="Cambria Math" panose="02040503050406030204" pitchFamily="18" charset="0"/>
                  <a:ea typeface="+mn-ea"/>
                  <a:cs typeface="+mn-cs"/>
                </a:rPr>
                <a:t>)(</a:t>
              </a:r>
              <a:r>
                <a:rPr kumimoji="0" lang="es-PE" sz="1400" b="0" i="0" u="none" strike="noStrike" kern="0" cap="none" spc="0" normalizeH="0" baseline="0">
                  <a:ln>
                    <a:noFill/>
                  </a:ln>
                  <a:solidFill>
                    <a:schemeClr val="accent4">
                      <a:lumMod val="20000"/>
                      <a:lumOff val="80000"/>
                    </a:schemeClr>
                  </a:solidFill>
                  <a:effectLst/>
                  <a:uLnTx/>
                  <a:uFillTx/>
                  <a:latin typeface="Cambria Math" panose="02040503050406030204" pitchFamily="18" charset="0"/>
                  <a:ea typeface="+mn-ea"/>
                  <a:cs typeface="+mn-cs"/>
                </a:rPr>
                <a:t>𝑛</a:t>
              </a:r>
              <a:r>
                <a:rPr kumimoji="0" lang="es-ES" sz="1400" b="0" i="0" u="none" strike="noStrike" kern="0" cap="none" spc="0" normalizeH="0" baseline="0">
                  <a:ln>
                    <a:noFill/>
                  </a:ln>
                  <a:solidFill>
                    <a:schemeClr val="accent4">
                      <a:lumMod val="20000"/>
                      <a:lumOff val="80000"/>
                    </a:schemeClr>
                  </a:solidFill>
                  <a:effectLst/>
                  <a:uLnTx/>
                  <a:uFillTx/>
                  <a:latin typeface="Cambria Math" panose="02040503050406030204" pitchFamily="18" charset="0"/>
                  <a:ea typeface="+mn-ea"/>
                  <a:cs typeface="+mn-cs"/>
                </a:rPr>
                <a:t>)</a:t>
              </a:r>
              <a:endParaRPr kumimoji="0" lang="es-ES" sz="1400" b="0" i="1" u="none" strike="noStrike" kern="0" cap="none" spc="0" normalizeH="0" baseline="0">
                <a:ln>
                  <a:noFill/>
                </a:ln>
                <a:solidFill>
                  <a:schemeClr val="accent4">
                    <a:lumMod val="20000"/>
                    <a:lumOff val="80000"/>
                  </a:schemeClr>
                </a:solidFill>
                <a:effectLst/>
                <a:uLnTx/>
                <a:uFillTx/>
                <a:latin typeface="Cambria Math" panose="02040503050406030204" pitchFamily="18" charset="0"/>
                <a:ea typeface="+mn-ea"/>
                <a:cs typeface="+mn-cs"/>
              </a:endParaRPr>
            </a:p>
          </xdr:txBody>
        </xdr:sp>
      </mc:Fallback>
    </mc:AlternateContent>
    <xdr:clientData/>
  </xdr:oneCellAnchor>
  <xdr:oneCellAnchor>
    <xdr:from>
      <xdr:col>3</xdr:col>
      <xdr:colOff>66675</xdr:colOff>
      <xdr:row>362</xdr:row>
      <xdr:rowOff>209550</xdr:rowOff>
    </xdr:from>
    <xdr:ext cx="1352230" cy="232051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20" name="CuadroTexto 219">
              <a:extLst>
                <a:ext uri="{FF2B5EF4-FFF2-40B4-BE49-F238E27FC236}">
                  <a16:creationId xmlns:a16="http://schemas.microsoft.com/office/drawing/2014/main" id="{3A4D85B9-E877-47CA-9F0F-D762ACFE05FF}"/>
                </a:ext>
              </a:extLst>
            </xdr:cNvPr>
            <xdr:cNvSpPr txBox="1"/>
          </xdr:nvSpPr>
          <xdr:spPr>
            <a:xfrm>
              <a:off x="809625" y="83105625"/>
              <a:ext cx="1352230" cy="232051"/>
            </a:xfrm>
            <a:prstGeom prst="rect">
              <a:avLst/>
            </a:prstGeom>
            <a:solidFill>
              <a:srgbClr val="70AD47">
                <a:lumMod val="75000"/>
              </a:srgbClr>
            </a:solidFill>
            <a:ln w="19050" cmpd="dbl">
              <a:solidFill>
                <a:srgbClr val="002060"/>
              </a:solidFill>
            </a:ln>
            <a:effectLst/>
          </xdr:spPr>
          <xdr:txBody>
            <a:bodyPr vertOverflow="clip" horzOverflow="clip" wrap="square" lIns="0" tIns="0" rIns="0" bIns="0" rtlCol="0" anchor="t">
              <a:noAutofit/>
            </a:bodyPr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kumimoji="0" lang="es-ES" sz="1400" b="0" i="1" u="none" strike="noStrike" kern="0" cap="none" spc="0" normalizeH="0" baseline="0">
                        <a:ln>
                          <a:noFill/>
                        </a:ln>
                        <a:solidFill>
                          <a:schemeClr val="accent4">
                            <a:lumMod val="20000"/>
                            <a:lumOff val="80000"/>
                          </a:schemeClr>
                        </a:solidFill>
                        <a:effectLst/>
                        <a:uLnTx/>
                        <a:uFillTx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𝑉𝑢</m:t>
                    </m:r>
                    <m:r>
                      <a:rPr kumimoji="0" lang="es-ES" sz="1400" b="0" i="1" u="none" strike="noStrike" kern="0" cap="none" spc="0" normalizeH="0" baseline="0">
                        <a:ln>
                          <a:noFill/>
                        </a:ln>
                        <a:solidFill>
                          <a:schemeClr val="accent4">
                            <a:lumMod val="20000"/>
                            <a:lumOff val="80000"/>
                          </a:schemeClr>
                        </a:solidFill>
                        <a:effectLst/>
                        <a:uLnTx/>
                        <a:uFillTx/>
                        <a:latin typeface="Cambria Math" panose="02040503050406030204" pitchFamily="18" charset="0"/>
                        <a:ea typeface="+mn-ea"/>
                        <a:cs typeface="+mn-cs"/>
                      </a:rPr>
                      <m:t>=</m:t>
                    </m:r>
                    <m:r>
                      <a:rPr kumimoji="0" lang="es-ES" sz="1400" b="0" i="1" u="none" strike="noStrike" kern="0" cap="none" spc="0" normalizeH="0" baseline="0">
                        <a:ln>
                          <a:noFill/>
                        </a:ln>
                        <a:solidFill>
                          <a:schemeClr val="accent4">
                            <a:lumMod val="20000"/>
                            <a:lumOff val="80000"/>
                          </a:schemeClr>
                        </a:solidFill>
                        <a:effectLst/>
                        <a:uLnTx/>
                        <a:uFillTx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𝑃𝑢</m:t>
                    </m:r>
                    <m:r>
                      <a:rPr kumimoji="0" lang="es-ES" sz="1400" b="0" i="1" u="none" strike="noStrike" kern="0" cap="none" spc="0" normalizeH="0" baseline="0">
                        <a:ln>
                          <a:noFill/>
                        </a:ln>
                        <a:solidFill>
                          <a:schemeClr val="accent4">
                            <a:lumMod val="20000"/>
                            <a:lumOff val="80000"/>
                          </a:schemeClr>
                        </a:solidFill>
                        <a:effectLst/>
                        <a:uLnTx/>
                        <a:uFillTx/>
                        <a:latin typeface="Cambria Math" panose="02040503050406030204" pitchFamily="18" charset="0"/>
                        <a:ea typeface="+mn-ea"/>
                        <a:cs typeface="+mn-cs"/>
                      </a:rPr>
                      <m:t>+</m:t>
                    </m:r>
                    <m:sSub>
                      <m:sSubPr>
                        <m:ctrlPr>
                          <a:rPr kumimoji="0" lang="es-ES" sz="1400" b="0" i="1" u="none" strike="noStrike" kern="0" cap="none" spc="0" normalizeH="0" baseline="0">
                            <a:ln>
                              <a:noFill/>
                            </a:ln>
                            <a:solidFill>
                              <a:schemeClr val="accent4">
                                <a:lumMod val="20000"/>
                                <a:lumOff val="80000"/>
                              </a:schemeClr>
                            </a:solidFill>
                            <a:effectLst/>
                            <a:uLnTx/>
                            <a:uFillTx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sSubPr>
                      <m:e>
                        <m:r>
                          <a:rPr kumimoji="0" lang="es-ES" sz="1400" b="0" i="1" u="none" strike="noStrike" kern="0" cap="none" spc="0" normalizeH="0" baseline="0">
                            <a:ln>
                              <a:noFill/>
                            </a:ln>
                            <a:solidFill>
                              <a:schemeClr val="accent4">
                                <a:lumMod val="20000"/>
                                <a:lumOff val="80000"/>
                              </a:schemeClr>
                            </a:solidFill>
                            <a:effectLst/>
                            <a:uLnTx/>
                            <a:uFillTx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𝑞</m:t>
                        </m:r>
                      </m:e>
                      <m:sub>
                        <m:r>
                          <a:rPr kumimoji="0" lang="es-ES" sz="1400" b="0" i="1" u="none" strike="noStrike" kern="0" cap="none" spc="0" normalizeH="0" baseline="0">
                            <a:ln>
                              <a:noFill/>
                            </a:ln>
                            <a:solidFill>
                              <a:schemeClr val="accent4">
                                <a:lumMod val="20000"/>
                                <a:lumOff val="80000"/>
                              </a:schemeClr>
                            </a:solidFill>
                            <a:effectLst/>
                            <a:uLnTx/>
                            <a:uFillTx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𝑝</m:t>
                        </m:r>
                      </m:sub>
                    </m:sSub>
                    <m:r>
                      <a:rPr kumimoji="0" lang="es-ES" sz="1400" b="0" i="1" u="none" strike="noStrike" kern="0" cap="none" spc="0" normalizeH="0" baseline="0">
                        <a:ln>
                          <a:noFill/>
                        </a:ln>
                        <a:solidFill>
                          <a:schemeClr val="accent4">
                            <a:lumMod val="20000"/>
                            <a:lumOff val="80000"/>
                          </a:schemeClr>
                        </a:solidFill>
                        <a:effectLst/>
                        <a:uLnTx/>
                        <a:uFillTx/>
                        <a:latin typeface="Cambria Math" panose="02040503050406030204" pitchFamily="18" charset="0"/>
                        <a:ea typeface="+mn-ea"/>
                        <a:cs typeface="+mn-cs"/>
                      </a:rPr>
                      <m:t> </m:t>
                    </m:r>
                    <m:r>
                      <a:rPr kumimoji="0" lang="es-ES" sz="1400" b="0" i="1" u="none" strike="noStrike" kern="0" cap="none" spc="0" normalizeH="0" baseline="0">
                        <a:ln>
                          <a:noFill/>
                        </a:ln>
                        <a:solidFill>
                          <a:schemeClr val="accent4">
                            <a:lumMod val="20000"/>
                            <a:lumOff val="80000"/>
                          </a:schemeClr>
                        </a:solidFill>
                        <a:effectLst/>
                        <a:uLnTx/>
                        <a:uFillTx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𝐴𝑐</m:t>
                    </m:r>
                  </m:oMath>
                </m:oMathPara>
              </a14:m>
              <a:endParaRPr kumimoji="0" lang="es-ES" sz="1400" b="0" i="1" u="none" strike="noStrike" kern="0" cap="none" spc="0" normalizeH="0" baseline="0">
                <a:ln>
                  <a:noFill/>
                </a:ln>
                <a:solidFill>
                  <a:schemeClr val="accent4">
                    <a:lumMod val="20000"/>
                    <a:lumOff val="80000"/>
                  </a:schemeClr>
                </a:solidFill>
                <a:effectLst/>
                <a:uLnTx/>
                <a:uFillTx/>
                <a:latin typeface="Cambria Math" panose="02040503050406030204" pitchFamily="18" charset="0"/>
                <a:ea typeface="+mn-ea"/>
                <a:cs typeface="+mn-cs"/>
              </a:endParaRPr>
            </a:p>
          </xdr:txBody>
        </xdr:sp>
      </mc:Choice>
      <mc:Fallback xmlns="">
        <xdr:sp macro="" textlink="">
          <xdr:nvSpPr>
            <xdr:cNvPr id="220" name="CuadroTexto 219">
              <a:extLst>
                <a:ext uri="{FF2B5EF4-FFF2-40B4-BE49-F238E27FC236}">
                  <a16:creationId xmlns:a16="http://schemas.microsoft.com/office/drawing/2014/main" id="{3A4D85B9-E877-47CA-9F0F-D762ACFE05FF}"/>
                </a:ext>
              </a:extLst>
            </xdr:cNvPr>
            <xdr:cNvSpPr txBox="1"/>
          </xdr:nvSpPr>
          <xdr:spPr>
            <a:xfrm>
              <a:off x="809625" y="83105625"/>
              <a:ext cx="1352230" cy="232051"/>
            </a:xfrm>
            <a:prstGeom prst="rect">
              <a:avLst/>
            </a:prstGeom>
            <a:solidFill>
              <a:srgbClr val="70AD47">
                <a:lumMod val="75000"/>
              </a:srgbClr>
            </a:solidFill>
            <a:ln w="19050" cmpd="dbl">
              <a:solidFill>
                <a:srgbClr val="002060"/>
              </a:solidFill>
            </a:ln>
            <a:effectLst/>
          </xdr:spPr>
          <xdr:txBody>
            <a:bodyPr vertOverflow="clip" horzOverflow="clip" wrap="square" lIns="0" tIns="0" rIns="0" bIns="0" rtlCol="0" anchor="t">
              <a:noAutofit/>
            </a:bodyPr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s-ES" sz="1400" b="0" i="0" u="none" strike="noStrike" kern="0" cap="none" spc="0" normalizeH="0" baseline="0">
                  <a:ln>
                    <a:noFill/>
                  </a:ln>
                  <a:solidFill>
                    <a:schemeClr val="accent4">
                      <a:lumMod val="20000"/>
                      <a:lumOff val="80000"/>
                    </a:schemeClr>
                  </a:solidFill>
                  <a:effectLst/>
                  <a:uLnTx/>
                  <a:uFillTx/>
                  <a:latin typeface="Cambria Math" panose="02040503050406030204" pitchFamily="18" charset="0"/>
                  <a:ea typeface="+mn-ea"/>
                  <a:cs typeface="+mn-cs"/>
                </a:rPr>
                <a:t>𝑉𝑢=𝑃𝑢+𝑞_𝑝  𝐴𝑐</a:t>
              </a:r>
              <a:endParaRPr kumimoji="0" lang="es-ES" sz="1400" b="0" i="1" u="none" strike="noStrike" kern="0" cap="none" spc="0" normalizeH="0" baseline="0">
                <a:ln>
                  <a:noFill/>
                </a:ln>
                <a:solidFill>
                  <a:schemeClr val="accent4">
                    <a:lumMod val="20000"/>
                    <a:lumOff val="80000"/>
                  </a:schemeClr>
                </a:solidFill>
                <a:effectLst/>
                <a:uLnTx/>
                <a:uFillTx/>
                <a:latin typeface="Cambria Math" panose="02040503050406030204" pitchFamily="18" charset="0"/>
                <a:ea typeface="+mn-ea"/>
                <a:cs typeface="+mn-cs"/>
              </a:endParaRPr>
            </a:p>
          </xdr:txBody>
        </xdr:sp>
      </mc:Fallback>
    </mc:AlternateContent>
    <xdr:clientData/>
  </xdr:oneCellAnchor>
  <xdr:oneCellAnchor>
    <xdr:from>
      <xdr:col>32</xdr:col>
      <xdr:colOff>66675</xdr:colOff>
      <xdr:row>362</xdr:row>
      <xdr:rowOff>76200</xdr:rowOff>
    </xdr:from>
    <xdr:ext cx="1801519" cy="389915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21" name="CuadroTexto 220">
              <a:extLst>
                <a:ext uri="{FF2B5EF4-FFF2-40B4-BE49-F238E27FC236}">
                  <a16:creationId xmlns:a16="http://schemas.microsoft.com/office/drawing/2014/main" id="{80071BD7-74F4-4C60-AF08-D14F6FD4A9B1}"/>
                </a:ext>
              </a:extLst>
            </xdr:cNvPr>
            <xdr:cNvSpPr txBox="1"/>
          </xdr:nvSpPr>
          <xdr:spPr>
            <a:xfrm>
              <a:off x="8220075" y="82972275"/>
              <a:ext cx="1801519" cy="389915"/>
            </a:xfrm>
            <a:prstGeom prst="rect">
              <a:avLst/>
            </a:prstGeom>
            <a:solidFill>
              <a:srgbClr val="70AD47">
                <a:lumMod val="75000"/>
              </a:srgbClr>
            </a:solidFill>
            <a:ln w="19050" cmpd="dbl">
              <a:solidFill>
                <a:srgbClr val="002060"/>
              </a:solidFill>
            </a:ln>
            <a:effectLst/>
          </xdr:spPr>
          <xdr:txBody>
            <a:bodyPr vertOverflow="clip" horzOverflow="clip" wrap="square" lIns="0" tIns="0" rIns="0" bIns="0" rtlCol="0" anchor="t">
              <a:noAutofit/>
            </a:bodyPr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kumimoji="0" lang="es-ES" sz="1400" b="0" i="1" u="none" strike="noStrike" kern="0" cap="none" spc="0" normalizeH="0" baseline="0">
                            <a:ln>
                              <a:noFill/>
                            </a:ln>
                            <a:solidFill>
                              <a:schemeClr val="accent4">
                                <a:lumMod val="20000"/>
                                <a:lumOff val="80000"/>
                              </a:schemeClr>
                            </a:solidFill>
                            <a:effectLst/>
                            <a:uLnTx/>
                            <a:uFillTx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sSubPr>
                      <m:e>
                        <m:r>
                          <a:rPr kumimoji="0" lang="es-ES" sz="1400" b="0" i="1" u="none" strike="noStrike" kern="0" cap="none" spc="0" normalizeH="0" baseline="0">
                            <a:ln>
                              <a:noFill/>
                            </a:ln>
                            <a:solidFill>
                              <a:schemeClr val="accent4">
                                <a:lumMod val="20000"/>
                                <a:lumOff val="80000"/>
                              </a:schemeClr>
                            </a:solidFill>
                            <a:effectLst/>
                            <a:uLnTx/>
                            <a:uFillTx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𝑞</m:t>
                        </m:r>
                      </m:e>
                      <m:sub>
                        <m:r>
                          <a:rPr kumimoji="0" lang="es-ES" sz="1400" b="0" i="1" u="none" strike="noStrike" kern="0" cap="none" spc="0" normalizeH="0" baseline="0">
                            <a:ln>
                              <a:noFill/>
                            </a:ln>
                            <a:solidFill>
                              <a:schemeClr val="accent4">
                                <a:lumMod val="20000"/>
                                <a:lumOff val="80000"/>
                              </a:schemeClr>
                            </a:solidFill>
                            <a:effectLst/>
                            <a:uLnTx/>
                            <a:uFillTx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𝑝</m:t>
                        </m:r>
                      </m:sub>
                    </m:sSub>
                    <m:r>
                      <a:rPr kumimoji="0" lang="es-ES" sz="1400" b="0" i="1" u="none" strike="noStrike" kern="0" cap="none" spc="0" normalizeH="0" baseline="0">
                        <a:ln>
                          <a:noFill/>
                        </a:ln>
                        <a:solidFill>
                          <a:schemeClr val="accent4">
                            <a:lumMod val="20000"/>
                            <a:lumOff val="80000"/>
                          </a:schemeClr>
                        </a:solidFill>
                        <a:effectLst/>
                        <a:uLnTx/>
                        <a:uFillTx/>
                        <a:latin typeface="Cambria Math" panose="02040503050406030204" pitchFamily="18" charset="0"/>
                        <a:ea typeface="+mn-ea"/>
                        <a:cs typeface="+mn-cs"/>
                      </a:rPr>
                      <m:t>=</m:t>
                    </m:r>
                    <m:f>
                      <m:fPr>
                        <m:ctrlPr>
                          <a:rPr kumimoji="0" lang="es-ES" sz="1400" b="0" i="1" u="none" strike="noStrike" kern="0" cap="none" spc="0" normalizeH="0" baseline="0">
                            <a:ln>
                              <a:noFill/>
                            </a:ln>
                            <a:solidFill>
                              <a:schemeClr val="accent4">
                                <a:lumMod val="20000"/>
                                <a:lumOff val="80000"/>
                              </a:schemeClr>
                            </a:solidFill>
                            <a:effectLst/>
                            <a:uLnTx/>
                            <a:uFillTx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fPr>
                      <m:num>
                        <m:sSub>
                          <m:sSubPr>
                            <m:ctrlPr>
                              <a:rPr kumimoji="0" lang="es-ES" sz="1400" b="0" i="1" u="none" strike="noStrike" kern="0" cap="none" spc="0" normalizeH="0" baseline="0">
                                <a:ln>
                                  <a:noFill/>
                                </a:ln>
                                <a:solidFill>
                                  <a:schemeClr val="accent4">
                                    <a:lumMod val="20000"/>
                                    <a:lumOff val="80000"/>
                                  </a:schemeClr>
                                </a:solidFill>
                                <a:effectLst/>
                                <a:uLnTx/>
                                <a:uFillTx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sSubPr>
                          <m:e>
                            <m:r>
                              <a:rPr kumimoji="0" lang="es-ES" sz="1400" b="0" i="1" u="none" strike="noStrike" kern="0" cap="none" spc="0" normalizeH="0" baseline="0">
                                <a:ln>
                                  <a:noFill/>
                                </a:ln>
                                <a:solidFill>
                                  <a:schemeClr val="accent4">
                                    <a:lumMod val="20000"/>
                                    <a:lumOff val="80000"/>
                                  </a:schemeClr>
                                </a:solidFill>
                                <a:effectLst/>
                                <a:uLnTx/>
                                <a:uFillTx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𝑞</m:t>
                            </m:r>
                          </m:e>
                          <m:sub>
                            <m:r>
                              <a:rPr kumimoji="0" lang="es-ES" sz="1400" b="0" i="1" u="none" strike="noStrike" kern="0" cap="none" spc="0" normalizeH="0" baseline="0">
                                <a:ln>
                                  <a:noFill/>
                                </a:ln>
                                <a:solidFill>
                                  <a:schemeClr val="accent4">
                                    <a:lumMod val="20000"/>
                                    <a:lumOff val="80000"/>
                                  </a:schemeClr>
                                </a:solidFill>
                                <a:effectLst/>
                                <a:uLnTx/>
                                <a:uFillTx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1</m:t>
                            </m:r>
                          </m:sub>
                        </m:sSub>
                        <m:r>
                          <a:rPr kumimoji="0" lang="es-ES" sz="1400" b="0" i="1" u="none" strike="noStrike" kern="0" cap="none" spc="0" normalizeH="0" baseline="0">
                            <a:ln>
                              <a:noFill/>
                            </a:ln>
                            <a:solidFill>
                              <a:schemeClr val="accent4">
                                <a:lumMod val="20000"/>
                                <a:lumOff val="80000"/>
                              </a:schemeClr>
                            </a:solidFill>
                            <a:effectLst/>
                            <a:uLnTx/>
                            <a:uFillTx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+</m:t>
                        </m:r>
                        <m:sSub>
                          <m:sSubPr>
                            <m:ctrlPr>
                              <a:rPr kumimoji="0" lang="es-ES" sz="1400" b="0" i="1" u="none" strike="noStrike" kern="0" cap="none" spc="0" normalizeH="0" baseline="0">
                                <a:ln>
                                  <a:noFill/>
                                </a:ln>
                                <a:solidFill>
                                  <a:schemeClr val="accent4">
                                    <a:lumMod val="20000"/>
                                    <a:lumOff val="80000"/>
                                  </a:schemeClr>
                                </a:solidFill>
                                <a:effectLst/>
                                <a:uLnTx/>
                                <a:uFillTx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sSubPr>
                          <m:e>
                            <m:r>
                              <a:rPr kumimoji="0" lang="es-ES" sz="1400" b="0" i="1" u="none" strike="noStrike" kern="0" cap="none" spc="0" normalizeH="0" baseline="0">
                                <a:ln>
                                  <a:noFill/>
                                </a:ln>
                                <a:solidFill>
                                  <a:schemeClr val="accent4">
                                    <a:lumMod val="20000"/>
                                    <a:lumOff val="80000"/>
                                  </a:schemeClr>
                                </a:solidFill>
                                <a:effectLst/>
                                <a:uLnTx/>
                                <a:uFillTx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𝑞</m:t>
                            </m:r>
                          </m:e>
                          <m:sub>
                            <m:r>
                              <a:rPr kumimoji="0" lang="es-ES" sz="1400" b="0" i="1" u="none" strike="noStrike" kern="0" cap="none" spc="0" normalizeH="0" baseline="0">
                                <a:ln>
                                  <a:noFill/>
                                </a:ln>
                                <a:solidFill>
                                  <a:schemeClr val="accent4">
                                    <a:lumMod val="20000"/>
                                    <a:lumOff val="80000"/>
                                  </a:schemeClr>
                                </a:solidFill>
                                <a:effectLst/>
                                <a:uLnTx/>
                                <a:uFillTx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2</m:t>
                            </m:r>
                          </m:sub>
                        </m:sSub>
                        <m:r>
                          <a:rPr kumimoji="0" lang="es-ES" sz="1400" b="0" i="1" u="none" strike="noStrike" kern="0" cap="none" spc="0" normalizeH="0" baseline="0">
                            <a:ln>
                              <a:noFill/>
                            </a:ln>
                            <a:solidFill>
                              <a:schemeClr val="accent4">
                                <a:lumMod val="20000"/>
                                <a:lumOff val="80000"/>
                              </a:schemeClr>
                            </a:solidFill>
                            <a:effectLst/>
                            <a:uLnTx/>
                            <a:uFillTx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+</m:t>
                        </m:r>
                        <m:sSub>
                          <m:sSubPr>
                            <m:ctrlPr>
                              <a:rPr kumimoji="0" lang="es-ES" sz="1400" b="0" i="1" u="none" strike="noStrike" kern="0" cap="none" spc="0" normalizeH="0" baseline="0">
                                <a:ln>
                                  <a:noFill/>
                                </a:ln>
                                <a:solidFill>
                                  <a:schemeClr val="accent4">
                                    <a:lumMod val="20000"/>
                                    <a:lumOff val="80000"/>
                                  </a:schemeClr>
                                </a:solidFill>
                                <a:effectLst/>
                                <a:uLnTx/>
                                <a:uFillTx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sSubPr>
                          <m:e>
                            <m:r>
                              <a:rPr kumimoji="0" lang="es-ES" sz="1400" b="0" i="1" u="none" strike="noStrike" kern="0" cap="none" spc="0" normalizeH="0" baseline="0">
                                <a:ln>
                                  <a:noFill/>
                                </a:ln>
                                <a:solidFill>
                                  <a:schemeClr val="accent4">
                                    <a:lumMod val="20000"/>
                                    <a:lumOff val="80000"/>
                                  </a:schemeClr>
                                </a:solidFill>
                                <a:effectLst/>
                                <a:uLnTx/>
                                <a:uFillTx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𝑞</m:t>
                            </m:r>
                          </m:e>
                          <m:sub>
                            <m:r>
                              <a:rPr kumimoji="0" lang="es-ES" sz="1400" b="0" i="1" u="none" strike="noStrike" kern="0" cap="none" spc="0" normalizeH="0" baseline="0">
                                <a:ln>
                                  <a:noFill/>
                                </a:ln>
                                <a:solidFill>
                                  <a:schemeClr val="accent4">
                                    <a:lumMod val="20000"/>
                                    <a:lumOff val="80000"/>
                                  </a:schemeClr>
                                </a:solidFill>
                                <a:effectLst/>
                                <a:uLnTx/>
                                <a:uFillTx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3</m:t>
                            </m:r>
                          </m:sub>
                        </m:sSub>
                        <m:r>
                          <a:rPr kumimoji="0" lang="es-ES" sz="1400" b="0" i="1" u="none" strike="noStrike" kern="0" cap="none" spc="0" normalizeH="0" baseline="0">
                            <a:ln>
                              <a:noFill/>
                            </a:ln>
                            <a:solidFill>
                              <a:schemeClr val="accent4">
                                <a:lumMod val="20000"/>
                                <a:lumOff val="80000"/>
                              </a:schemeClr>
                            </a:solidFill>
                            <a:effectLst/>
                            <a:uLnTx/>
                            <a:uFillTx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+</m:t>
                        </m:r>
                        <m:sSub>
                          <m:sSubPr>
                            <m:ctrlPr>
                              <a:rPr kumimoji="0" lang="es-ES" sz="1400" b="0" i="1" u="none" strike="noStrike" kern="0" cap="none" spc="0" normalizeH="0" baseline="0">
                                <a:ln>
                                  <a:noFill/>
                                </a:ln>
                                <a:solidFill>
                                  <a:schemeClr val="accent4">
                                    <a:lumMod val="20000"/>
                                    <a:lumOff val="80000"/>
                                  </a:schemeClr>
                                </a:solidFill>
                                <a:effectLst/>
                                <a:uLnTx/>
                                <a:uFillTx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sSubPr>
                          <m:e>
                            <m:r>
                              <a:rPr kumimoji="0" lang="es-ES" sz="1400" b="0" i="1" u="none" strike="noStrike" kern="0" cap="none" spc="0" normalizeH="0" baseline="0">
                                <a:ln>
                                  <a:noFill/>
                                </a:ln>
                                <a:solidFill>
                                  <a:schemeClr val="accent4">
                                    <a:lumMod val="20000"/>
                                    <a:lumOff val="80000"/>
                                  </a:schemeClr>
                                </a:solidFill>
                                <a:effectLst/>
                                <a:uLnTx/>
                                <a:uFillTx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𝑞</m:t>
                            </m:r>
                          </m:e>
                          <m:sub>
                            <m:r>
                              <a:rPr kumimoji="0" lang="es-ES" sz="1400" b="0" i="1" u="none" strike="noStrike" kern="0" cap="none" spc="0" normalizeH="0" baseline="0">
                                <a:ln>
                                  <a:noFill/>
                                </a:ln>
                                <a:solidFill>
                                  <a:schemeClr val="accent4">
                                    <a:lumMod val="20000"/>
                                    <a:lumOff val="80000"/>
                                  </a:schemeClr>
                                </a:solidFill>
                                <a:effectLst/>
                                <a:uLnTx/>
                                <a:uFillTx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4</m:t>
                            </m:r>
                          </m:sub>
                        </m:sSub>
                      </m:num>
                      <m:den>
                        <m:r>
                          <a:rPr kumimoji="0" lang="es-ES" sz="1400" b="0" i="1" u="none" strike="noStrike" kern="0" cap="none" spc="0" normalizeH="0" baseline="0">
                            <a:ln>
                              <a:noFill/>
                            </a:ln>
                            <a:solidFill>
                              <a:schemeClr val="accent4">
                                <a:lumMod val="20000"/>
                                <a:lumOff val="80000"/>
                              </a:schemeClr>
                            </a:solidFill>
                            <a:effectLst/>
                            <a:uLnTx/>
                            <a:uFillTx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4</m:t>
                        </m:r>
                      </m:den>
                    </m:f>
                  </m:oMath>
                </m:oMathPara>
              </a14:m>
              <a:endParaRPr kumimoji="0" lang="es-ES" sz="1400" b="0" i="1" u="none" strike="noStrike" kern="0" cap="none" spc="0" normalizeH="0" baseline="0">
                <a:ln>
                  <a:noFill/>
                </a:ln>
                <a:solidFill>
                  <a:schemeClr val="accent4">
                    <a:lumMod val="20000"/>
                    <a:lumOff val="80000"/>
                  </a:schemeClr>
                </a:solidFill>
                <a:effectLst/>
                <a:uLnTx/>
                <a:uFillTx/>
                <a:latin typeface="Cambria Math" panose="02040503050406030204" pitchFamily="18" charset="0"/>
                <a:ea typeface="+mn-ea"/>
                <a:cs typeface="+mn-cs"/>
              </a:endParaRPr>
            </a:p>
          </xdr:txBody>
        </xdr:sp>
      </mc:Choice>
      <mc:Fallback xmlns="">
        <xdr:sp macro="" textlink="">
          <xdr:nvSpPr>
            <xdr:cNvPr id="221" name="CuadroTexto 220">
              <a:extLst>
                <a:ext uri="{FF2B5EF4-FFF2-40B4-BE49-F238E27FC236}">
                  <a16:creationId xmlns:a16="http://schemas.microsoft.com/office/drawing/2014/main" id="{80071BD7-74F4-4C60-AF08-D14F6FD4A9B1}"/>
                </a:ext>
              </a:extLst>
            </xdr:cNvPr>
            <xdr:cNvSpPr txBox="1"/>
          </xdr:nvSpPr>
          <xdr:spPr>
            <a:xfrm>
              <a:off x="8220075" y="82972275"/>
              <a:ext cx="1801519" cy="389915"/>
            </a:xfrm>
            <a:prstGeom prst="rect">
              <a:avLst/>
            </a:prstGeom>
            <a:solidFill>
              <a:srgbClr val="70AD47">
                <a:lumMod val="75000"/>
              </a:srgbClr>
            </a:solidFill>
            <a:ln w="19050" cmpd="dbl">
              <a:solidFill>
                <a:srgbClr val="002060"/>
              </a:solidFill>
            </a:ln>
            <a:effectLst/>
          </xdr:spPr>
          <xdr:txBody>
            <a:bodyPr vertOverflow="clip" horzOverflow="clip" wrap="square" lIns="0" tIns="0" rIns="0" bIns="0" rtlCol="0" anchor="t">
              <a:noAutofit/>
            </a:bodyPr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s-ES" sz="1400" b="0" i="0" u="none" strike="noStrike" kern="0" cap="none" spc="0" normalizeH="0" baseline="0">
                  <a:ln>
                    <a:noFill/>
                  </a:ln>
                  <a:solidFill>
                    <a:schemeClr val="accent4">
                      <a:lumMod val="20000"/>
                      <a:lumOff val="80000"/>
                    </a:schemeClr>
                  </a:solidFill>
                  <a:effectLst/>
                  <a:uLnTx/>
                  <a:uFillTx/>
                  <a:latin typeface="Cambria Math" panose="02040503050406030204" pitchFamily="18" charset="0"/>
                  <a:ea typeface="+mn-ea"/>
                  <a:cs typeface="+mn-cs"/>
                </a:rPr>
                <a:t>𝑞_𝑝=(𝑞_1+𝑞_2+𝑞_3+𝑞_4)/4</a:t>
              </a:r>
              <a:endParaRPr kumimoji="0" lang="es-ES" sz="1400" b="0" i="1" u="none" strike="noStrike" kern="0" cap="none" spc="0" normalizeH="0" baseline="0">
                <a:ln>
                  <a:noFill/>
                </a:ln>
                <a:solidFill>
                  <a:schemeClr val="accent4">
                    <a:lumMod val="20000"/>
                    <a:lumOff val="80000"/>
                  </a:schemeClr>
                </a:solidFill>
                <a:effectLst/>
                <a:uLnTx/>
                <a:uFillTx/>
                <a:latin typeface="Cambria Math" panose="02040503050406030204" pitchFamily="18" charset="0"/>
                <a:ea typeface="+mn-ea"/>
                <a:cs typeface="+mn-cs"/>
              </a:endParaRPr>
            </a:p>
          </xdr:txBody>
        </xdr:sp>
      </mc:Fallback>
    </mc:AlternateContent>
    <xdr:clientData/>
  </xdr:oneCellAnchor>
  <xdr:oneCellAnchor>
    <xdr:from>
      <xdr:col>3</xdr:col>
      <xdr:colOff>66675</xdr:colOff>
      <xdr:row>367</xdr:row>
      <xdr:rowOff>161925</xdr:rowOff>
    </xdr:from>
    <xdr:ext cx="1028700" cy="333375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22" name="CuadroTexto 221">
              <a:extLst>
                <a:ext uri="{FF2B5EF4-FFF2-40B4-BE49-F238E27FC236}">
                  <a16:creationId xmlns:a16="http://schemas.microsoft.com/office/drawing/2014/main" id="{62F4F038-BB42-49D1-9BFD-4A94B1C51433}"/>
                </a:ext>
              </a:extLst>
            </xdr:cNvPr>
            <xdr:cNvSpPr txBox="1"/>
          </xdr:nvSpPr>
          <xdr:spPr>
            <a:xfrm>
              <a:off x="809625" y="84201000"/>
              <a:ext cx="1028700" cy="333375"/>
            </a:xfrm>
            <a:prstGeom prst="rect">
              <a:avLst/>
            </a:prstGeom>
            <a:solidFill>
              <a:srgbClr val="70AD47">
                <a:lumMod val="75000"/>
              </a:srgbClr>
            </a:solidFill>
            <a:ln w="19050" cmpd="dbl">
              <a:solidFill>
                <a:srgbClr val="002060"/>
              </a:solidFill>
            </a:ln>
            <a:effectLst/>
          </xdr:spPr>
          <xdr:txBody>
            <a:bodyPr vertOverflow="clip" horzOverflow="clip" wrap="square" lIns="0" tIns="0" rIns="0" bIns="0" rtlCol="0" anchor="t">
              <a:noAutofit/>
            </a:bodyPr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kumimoji="0" lang="es-ES" sz="1600" b="0" i="1" u="none" strike="noStrike" kern="0" cap="none" spc="0" normalizeH="0" baseline="0">
                        <a:ln>
                          <a:noFill/>
                        </a:ln>
                        <a:solidFill>
                          <a:schemeClr val="accent4">
                            <a:lumMod val="20000"/>
                            <a:lumOff val="80000"/>
                          </a:schemeClr>
                        </a:solidFill>
                        <a:effectLst/>
                        <a:uLnTx/>
                        <a:uFillTx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𝑉𝑛</m:t>
                    </m:r>
                    <m:r>
                      <a:rPr kumimoji="0" lang="es-ES" sz="1600" b="0" i="1" u="none" strike="noStrike" kern="0" cap="none" spc="0" normalizeH="0" baseline="0">
                        <a:ln>
                          <a:noFill/>
                        </a:ln>
                        <a:solidFill>
                          <a:schemeClr val="accent4">
                            <a:lumMod val="20000"/>
                            <a:lumOff val="80000"/>
                          </a:schemeClr>
                        </a:solidFill>
                        <a:effectLst/>
                        <a:uLnTx/>
                        <a:uFillTx/>
                        <a:latin typeface="Cambria Math" panose="02040503050406030204" pitchFamily="18" charset="0"/>
                        <a:ea typeface="+mn-ea"/>
                        <a:cs typeface="+mn-cs"/>
                      </a:rPr>
                      <m:t>=</m:t>
                    </m:r>
                    <m:r>
                      <a:rPr kumimoji="0" lang="es-ES" sz="1600" b="0" i="1" u="none" strike="noStrike" kern="0" cap="none" spc="0" normalizeH="0" baseline="0">
                        <a:ln>
                          <a:noFill/>
                        </a:ln>
                        <a:solidFill>
                          <a:schemeClr val="accent4">
                            <a:lumMod val="20000"/>
                            <a:lumOff val="80000"/>
                          </a:schemeClr>
                        </a:solidFill>
                        <a:effectLst/>
                        <a:uLnTx/>
                        <a:uFillTx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𝑉𝑢</m:t>
                    </m:r>
                    <m:r>
                      <a:rPr kumimoji="0" lang="es-ES" sz="1600" b="0" i="1" u="none" strike="noStrike" kern="0" cap="none" spc="0" normalizeH="0" baseline="0">
                        <a:ln>
                          <a:noFill/>
                        </a:ln>
                        <a:solidFill>
                          <a:schemeClr val="accent4">
                            <a:lumMod val="20000"/>
                            <a:lumOff val="80000"/>
                          </a:schemeClr>
                        </a:solidFill>
                        <a:effectLst/>
                        <a:uLnTx/>
                        <a:uFillTx/>
                        <a:latin typeface="Cambria Math" panose="02040503050406030204" pitchFamily="18" charset="0"/>
                        <a:ea typeface="+mn-ea"/>
                        <a:cs typeface="+mn-cs"/>
                      </a:rPr>
                      <m:t>/</m:t>
                    </m:r>
                    <m:r>
                      <a:rPr kumimoji="0" lang="es-ES" sz="1600" b="0" i="1" u="none" strike="noStrike" kern="0" cap="none" spc="0" normalizeH="0" baseline="0">
                        <a:ln>
                          <a:noFill/>
                        </a:ln>
                        <a:solidFill>
                          <a:schemeClr val="accent4">
                            <a:lumMod val="20000"/>
                            <a:lumOff val="80000"/>
                          </a:schemeClr>
                        </a:solidFill>
                        <a:effectLst/>
                        <a:uLnTx/>
                        <a:uFillTx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𝜙</m:t>
                    </m:r>
                  </m:oMath>
                </m:oMathPara>
              </a14:m>
              <a:endParaRPr kumimoji="0" lang="es-ES" sz="1600" b="0" i="1" u="none" strike="noStrike" kern="0" cap="none" spc="0" normalizeH="0" baseline="0">
                <a:ln>
                  <a:noFill/>
                </a:ln>
                <a:solidFill>
                  <a:schemeClr val="accent4">
                    <a:lumMod val="20000"/>
                    <a:lumOff val="80000"/>
                  </a:schemeClr>
                </a:solidFill>
                <a:effectLst/>
                <a:uLnTx/>
                <a:uFillTx/>
                <a:latin typeface="Cambria Math" panose="02040503050406030204" pitchFamily="18" charset="0"/>
                <a:ea typeface="+mn-ea"/>
                <a:cs typeface="+mn-cs"/>
              </a:endParaRPr>
            </a:p>
          </xdr:txBody>
        </xdr:sp>
      </mc:Choice>
      <mc:Fallback xmlns="">
        <xdr:sp macro="" textlink="">
          <xdr:nvSpPr>
            <xdr:cNvPr id="222" name="CuadroTexto 221">
              <a:extLst>
                <a:ext uri="{FF2B5EF4-FFF2-40B4-BE49-F238E27FC236}">
                  <a16:creationId xmlns:a16="http://schemas.microsoft.com/office/drawing/2014/main" id="{62F4F038-BB42-49D1-9BFD-4A94B1C51433}"/>
                </a:ext>
              </a:extLst>
            </xdr:cNvPr>
            <xdr:cNvSpPr txBox="1"/>
          </xdr:nvSpPr>
          <xdr:spPr>
            <a:xfrm>
              <a:off x="809625" y="84201000"/>
              <a:ext cx="1028700" cy="333375"/>
            </a:xfrm>
            <a:prstGeom prst="rect">
              <a:avLst/>
            </a:prstGeom>
            <a:solidFill>
              <a:srgbClr val="70AD47">
                <a:lumMod val="75000"/>
              </a:srgbClr>
            </a:solidFill>
            <a:ln w="19050" cmpd="dbl">
              <a:solidFill>
                <a:srgbClr val="002060"/>
              </a:solidFill>
            </a:ln>
            <a:effectLst/>
          </xdr:spPr>
          <xdr:txBody>
            <a:bodyPr vertOverflow="clip" horzOverflow="clip" wrap="square" lIns="0" tIns="0" rIns="0" bIns="0" rtlCol="0" anchor="t">
              <a:noAutofit/>
            </a:bodyPr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s-ES" sz="1600" b="0" i="0" u="none" strike="noStrike" kern="0" cap="none" spc="0" normalizeH="0" baseline="0">
                  <a:ln>
                    <a:noFill/>
                  </a:ln>
                  <a:solidFill>
                    <a:schemeClr val="accent4">
                      <a:lumMod val="20000"/>
                      <a:lumOff val="80000"/>
                    </a:schemeClr>
                  </a:solidFill>
                  <a:effectLst/>
                  <a:uLnTx/>
                  <a:uFillTx/>
                  <a:latin typeface="Cambria Math" panose="02040503050406030204" pitchFamily="18" charset="0"/>
                  <a:ea typeface="+mn-ea"/>
                  <a:cs typeface="+mn-cs"/>
                </a:rPr>
                <a:t>𝑉𝑛=𝑉𝑢/𝜙</a:t>
              </a:r>
              <a:endParaRPr kumimoji="0" lang="es-ES" sz="1600" b="0" i="1" u="none" strike="noStrike" kern="0" cap="none" spc="0" normalizeH="0" baseline="0">
                <a:ln>
                  <a:noFill/>
                </a:ln>
                <a:solidFill>
                  <a:schemeClr val="accent4">
                    <a:lumMod val="20000"/>
                    <a:lumOff val="80000"/>
                  </a:schemeClr>
                </a:solidFill>
                <a:effectLst/>
                <a:uLnTx/>
                <a:uFillTx/>
                <a:latin typeface="Cambria Math" panose="02040503050406030204" pitchFamily="18" charset="0"/>
                <a:ea typeface="+mn-ea"/>
                <a:cs typeface="+mn-cs"/>
              </a:endParaRPr>
            </a:p>
          </xdr:txBody>
        </xdr:sp>
      </mc:Fallback>
    </mc:AlternateContent>
    <xdr:clientData/>
  </xdr:oneCellAnchor>
  <xdr:oneCellAnchor>
    <xdr:from>
      <xdr:col>4</xdr:col>
      <xdr:colOff>66676</xdr:colOff>
      <xdr:row>372</xdr:row>
      <xdr:rowOff>104774</xdr:rowOff>
    </xdr:from>
    <xdr:ext cx="1123950" cy="29527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23" name="CuadroTexto 222">
              <a:extLst>
                <a:ext uri="{FF2B5EF4-FFF2-40B4-BE49-F238E27FC236}">
                  <a16:creationId xmlns:a16="http://schemas.microsoft.com/office/drawing/2014/main" id="{9B144E25-31B2-47DE-82E3-A18F6A6F2D4E}"/>
                </a:ext>
              </a:extLst>
            </xdr:cNvPr>
            <xdr:cNvSpPr txBox="1"/>
          </xdr:nvSpPr>
          <xdr:spPr>
            <a:xfrm>
              <a:off x="1057276" y="85286849"/>
              <a:ext cx="1123950" cy="295276"/>
            </a:xfrm>
            <a:prstGeom prst="rect">
              <a:avLst/>
            </a:prstGeom>
            <a:solidFill>
              <a:srgbClr val="70AD47">
                <a:lumMod val="75000"/>
              </a:srgbClr>
            </a:solidFill>
            <a:ln w="19050" cmpd="dbl">
              <a:solidFill>
                <a:srgbClr val="002060"/>
              </a:solidFill>
            </a:ln>
            <a:effectLst/>
          </xdr:spPr>
          <xdr:txBody>
            <a:bodyPr vertOverflow="clip" horzOverflow="clip" wrap="square" lIns="0" tIns="0" rIns="0" bIns="0" rtlCol="0" anchor="t">
              <a:noAutofit/>
            </a:bodyPr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kumimoji="0" lang="es-ES" sz="1600" b="0" i="1" u="none" strike="noStrike" kern="0" cap="none" spc="0" normalizeH="0" baseline="0">
                        <a:ln>
                          <a:noFill/>
                        </a:ln>
                        <a:solidFill>
                          <a:schemeClr val="accent4">
                            <a:lumMod val="20000"/>
                            <a:lumOff val="80000"/>
                          </a:schemeClr>
                        </a:solidFill>
                        <a:effectLst/>
                        <a:uLnTx/>
                        <a:uFillTx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𝑉𝑐</m:t>
                    </m:r>
                    <m:r>
                      <a:rPr kumimoji="0" lang="es-ES" sz="1600" b="0" i="1" u="none" strike="noStrike" kern="0" cap="none" spc="0" normalizeH="0" baseline="0">
                        <a:ln>
                          <a:noFill/>
                        </a:ln>
                        <a:solidFill>
                          <a:schemeClr val="accent4">
                            <a:lumMod val="20000"/>
                            <a:lumOff val="80000"/>
                          </a:schemeClr>
                        </a:solidFill>
                        <a:effectLst/>
                        <a:uLnTx/>
                        <a:uFillTx/>
                        <a:latin typeface="Cambria Math" panose="02040503050406030204" pitchFamily="18" charset="0"/>
                        <a:ea typeface="+mn-ea"/>
                        <a:cs typeface="+mn-cs"/>
                      </a:rPr>
                      <m:t>≥</m:t>
                    </m:r>
                    <m:r>
                      <a:rPr kumimoji="0" lang="es-ES" sz="1600" b="0" i="1" u="none" strike="noStrike" kern="0" cap="none" spc="0" normalizeH="0" baseline="0">
                        <a:ln>
                          <a:noFill/>
                        </a:ln>
                        <a:solidFill>
                          <a:schemeClr val="accent4">
                            <a:lumMod val="20000"/>
                            <a:lumOff val="80000"/>
                          </a:schemeClr>
                        </a:solidFill>
                        <a:effectLst/>
                        <a:uLnTx/>
                        <a:uFillTx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𝑉𝑛</m:t>
                    </m:r>
                  </m:oMath>
                </m:oMathPara>
              </a14:m>
              <a:endParaRPr kumimoji="0" lang="es-ES" sz="1600" b="0" i="1" u="none" strike="noStrike" kern="0" cap="none" spc="0" normalizeH="0" baseline="0">
                <a:ln>
                  <a:noFill/>
                </a:ln>
                <a:solidFill>
                  <a:schemeClr val="accent4">
                    <a:lumMod val="20000"/>
                    <a:lumOff val="80000"/>
                  </a:schemeClr>
                </a:solidFill>
                <a:effectLst/>
                <a:uLnTx/>
                <a:uFillTx/>
                <a:latin typeface="Cambria Math" panose="02040503050406030204" pitchFamily="18" charset="0"/>
                <a:ea typeface="+mn-ea"/>
                <a:cs typeface="+mn-cs"/>
              </a:endParaRPr>
            </a:p>
          </xdr:txBody>
        </xdr:sp>
      </mc:Choice>
      <mc:Fallback xmlns="">
        <xdr:sp macro="" textlink="">
          <xdr:nvSpPr>
            <xdr:cNvPr id="223" name="CuadroTexto 222">
              <a:extLst>
                <a:ext uri="{FF2B5EF4-FFF2-40B4-BE49-F238E27FC236}">
                  <a16:creationId xmlns:a16="http://schemas.microsoft.com/office/drawing/2014/main" id="{9B144E25-31B2-47DE-82E3-A18F6A6F2D4E}"/>
                </a:ext>
              </a:extLst>
            </xdr:cNvPr>
            <xdr:cNvSpPr txBox="1"/>
          </xdr:nvSpPr>
          <xdr:spPr>
            <a:xfrm>
              <a:off x="1057276" y="85286849"/>
              <a:ext cx="1123950" cy="295276"/>
            </a:xfrm>
            <a:prstGeom prst="rect">
              <a:avLst/>
            </a:prstGeom>
            <a:solidFill>
              <a:srgbClr val="70AD47">
                <a:lumMod val="75000"/>
              </a:srgbClr>
            </a:solidFill>
            <a:ln w="19050" cmpd="dbl">
              <a:solidFill>
                <a:srgbClr val="002060"/>
              </a:solidFill>
            </a:ln>
            <a:effectLst/>
          </xdr:spPr>
          <xdr:txBody>
            <a:bodyPr vertOverflow="clip" horzOverflow="clip" wrap="square" lIns="0" tIns="0" rIns="0" bIns="0" rtlCol="0" anchor="t">
              <a:noAutofit/>
            </a:bodyPr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s-ES" sz="1600" b="0" i="0" u="none" strike="noStrike" kern="0" cap="none" spc="0" normalizeH="0" baseline="0">
                  <a:ln>
                    <a:noFill/>
                  </a:ln>
                  <a:solidFill>
                    <a:schemeClr val="accent4">
                      <a:lumMod val="20000"/>
                      <a:lumOff val="80000"/>
                    </a:schemeClr>
                  </a:solidFill>
                  <a:effectLst/>
                  <a:uLnTx/>
                  <a:uFillTx/>
                  <a:latin typeface="Cambria Math" panose="02040503050406030204" pitchFamily="18" charset="0"/>
                  <a:ea typeface="+mn-ea"/>
                  <a:cs typeface="+mn-cs"/>
                </a:rPr>
                <a:t>𝑉𝑐≥𝑉𝑛</a:t>
              </a:r>
              <a:endParaRPr kumimoji="0" lang="es-ES" sz="1600" b="0" i="1" u="none" strike="noStrike" kern="0" cap="none" spc="0" normalizeH="0" baseline="0">
                <a:ln>
                  <a:noFill/>
                </a:ln>
                <a:solidFill>
                  <a:schemeClr val="accent4">
                    <a:lumMod val="20000"/>
                    <a:lumOff val="80000"/>
                  </a:schemeClr>
                </a:solidFill>
                <a:effectLst/>
                <a:uLnTx/>
                <a:uFillTx/>
                <a:latin typeface="Cambria Math" panose="02040503050406030204" pitchFamily="18" charset="0"/>
                <a:ea typeface="+mn-ea"/>
                <a:cs typeface="+mn-cs"/>
              </a:endParaRPr>
            </a:p>
          </xdr:txBody>
        </xdr:sp>
      </mc:Fallback>
    </mc:AlternateContent>
    <xdr:clientData/>
  </xdr:oneCellAnchor>
  <xdr:oneCellAnchor>
    <xdr:from>
      <xdr:col>13</xdr:col>
      <xdr:colOff>228601</xdr:colOff>
      <xdr:row>377</xdr:row>
      <xdr:rowOff>219075</xdr:rowOff>
    </xdr:from>
    <xdr:ext cx="1038224" cy="333375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24" name="CuadroTexto 223">
              <a:extLst>
                <a:ext uri="{FF2B5EF4-FFF2-40B4-BE49-F238E27FC236}">
                  <a16:creationId xmlns:a16="http://schemas.microsoft.com/office/drawing/2014/main" id="{EE3D2077-5C6A-424A-8250-8E8851FBD7AF}"/>
                </a:ext>
              </a:extLst>
            </xdr:cNvPr>
            <xdr:cNvSpPr txBox="1"/>
          </xdr:nvSpPr>
          <xdr:spPr>
            <a:xfrm>
              <a:off x="3581401" y="86572725"/>
              <a:ext cx="1038224" cy="333375"/>
            </a:xfrm>
            <a:prstGeom prst="rect">
              <a:avLst/>
            </a:prstGeom>
            <a:solidFill>
              <a:srgbClr val="70AD47">
                <a:lumMod val="75000"/>
              </a:srgbClr>
            </a:solidFill>
            <a:ln w="19050" cmpd="dbl">
              <a:solidFill>
                <a:srgbClr val="002060"/>
              </a:solidFill>
            </a:ln>
            <a:effectLst/>
          </xdr:spPr>
          <xdr:txBody>
            <a:bodyPr vertOverflow="clip" horzOverflow="clip" wrap="square" lIns="0" tIns="0" rIns="0" bIns="0" rtlCol="0" anchor="t">
              <a:noAutofit/>
            </a:bodyPr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kumimoji="0" lang="es-ES" sz="1800" b="0" i="1" u="none" strike="noStrike" kern="0" cap="none" spc="0" normalizeH="0" baseline="0">
                        <a:ln>
                          <a:noFill/>
                        </a:ln>
                        <a:solidFill>
                          <a:schemeClr val="accent4">
                            <a:lumMod val="20000"/>
                            <a:lumOff val="80000"/>
                          </a:schemeClr>
                        </a:solidFill>
                        <a:effectLst/>
                        <a:uLnTx/>
                        <a:uFillTx/>
                        <a:latin typeface="Cambria Math" panose="02040503050406030204" pitchFamily="18" charset="0"/>
                        <a:ea typeface="+mn-ea"/>
                        <a:cs typeface="+mn-cs"/>
                      </a:rPr>
                      <m:t>  </m:t>
                    </m:r>
                    <m:r>
                      <a:rPr kumimoji="0" lang="es-ES" sz="1800" b="0" i="1" u="none" strike="noStrike" kern="0" cap="none" spc="0" normalizeH="0" baseline="0">
                        <a:ln>
                          <a:noFill/>
                        </a:ln>
                        <a:solidFill>
                          <a:schemeClr val="accent4">
                            <a:lumMod val="20000"/>
                            <a:lumOff val="80000"/>
                          </a:schemeClr>
                        </a:solidFill>
                        <a:effectLst/>
                        <a:uLnTx/>
                        <a:uFillTx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𝑉𝑐</m:t>
                    </m:r>
                    <m:r>
                      <a:rPr kumimoji="0" lang="es-ES" sz="1800" b="0" i="1" u="none" strike="noStrike" kern="0" cap="none" spc="0" normalizeH="0" baseline="0">
                        <a:ln>
                          <a:noFill/>
                        </a:ln>
                        <a:solidFill>
                          <a:schemeClr val="accent4">
                            <a:lumMod val="20000"/>
                            <a:lumOff val="80000"/>
                          </a:schemeClr>
                        </a:solidFill>
                        <a:effectLst/>
                        <a:uLnTx/>
                        <a:uFillTx/>
                        <a:latin typeface="Cambria Math" panose="02040503050406030204" pitchFamily="18" charset="0"/>
                        <a:ea typeface="+mn-ea"/>
                        <a:cs typeface="+mn-cs"/>
                      </a:rPr>
                      <m:t>≥</m:t>
                    </m:r>
                    <m:r>
                      <a:rPr kumimoji="0" lang="es-ES" sz="1800" b="0" i="1" u="none" strike="noStrike" kern="0" cap="none" spc="0" normalizeH="0" baseline="0">
                        <a:ln>
                          <a:noFill/>
                        </a:ln>
                        <a:solidFill>
                          <a:schemeClr val="accent4">
                            <a:lumMod val="20000"/>
                            <a:lumOff val="80000"/>
                          </a:schemeClr>
                        </a:solidFill>
                        <a:effectLst/>
                        <a:uLnTx/>
                        <a:uFillTx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𝑉𝑛</m:t>
                    </m:r>
                  </m:oMath>
                </m:oMathPara>
              </a14:m>
              <a:endParaRPr kumimoji="0" lang="es-ES" sz="1800" b="0" i="1" u="none" strike="noStrike" kern="0" cap="none" spc="0" normalizeH="0" baseline="0">
                <a:ln>
                  <a:noFill/>
                </a:ln>
                <a:solidFill>
                  <a:schemeClr val="accent4">
                    <a:lumMod val="20000"/>
                    <a:lumOff val="80000"/>
                  </a:schemeClr>
                </a:solidFill>
                <a:effectLst/>
                <a:uLnTx/>
                <a:uFillTx/>
                <a:latin typeface="Cambria Math" panose="02040503050406030204" pitchFamily="18" charset="0"/>
                <a:ea typeface="+mn-ea"/>
                <a:cs typeface="+mn-cs"/>
              </a:endParaRPr>
            </a:p>
          </xdr:txBody>
        </xdr:sp>
      </mc:Choice>
      <mc:Fallback xmlns="">
        <xdr:sp macro="" textlink="">
          <xdr:nvSpPr>
            <xdr:cNvPr id="224" name="CuadroTexto 223">
              <a:extLst>
                <a:ext uri="{FF2B5EF4-FFF2-40B4-BE49-F238E27FC236}">
                  <a16:creationId xmlns:a16="http://schemas.microsoft.com/office/drawing/2014/main" id="{EE3D2077-5C6A-424A-8250-8E8851FBD7AF}"/>
                </a:ext>
              </a:extLst>
            </xdr:cNvPr>
            <xdr:cNvSpPr txBox="1"/>
          </xdr:nvSpPr>
          <xdr:spPr>
            <a:xfrm>
              <a:off x="3581401" y="86572725"/>
              <a:ext cx="1038224" cy="333375"/>
            </a:xfrm>
            <a:prstGeom prst="rect">
              <a:avLst/>
            </a:prstGeom>
            <a:solidFill>
              <a:srgbClr val="70AD47">
                <a:lumMod val="75000"/>
              </a:srgbClr>
            </a:solidFill>
            <a:ln w="19050" cmpd="dbl">
              <a:solidFill>
                <a:srgbClr val="002060"/>
              </a:solidFill>
            </a:ln>
            <a:effectLst/>
          </xdr:spPr>
          <xdr:txBody>
            <a:bodyPr vertOverflow="clip" horzOverflow="clip" wrap="square" lIns="0" tIns="0" rIns="0" bIns="0" rtlCol="0" anchor="t">
              <a:noAutofit/>
            </a:bodyPr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s-ES" sz="1800" b="0" i="0" u="none" strike="noStrike" kern="0" cap="none" spc="0" normalizeH="0" baseline="0">
                  <a:ln>
                    <a:noFill/>
                  </a:ln>
                  <a:solidFill>
                    <a:schemeClr val="accent4">
                      <a:lumMod val="20000"/>
                      <a:lumOff val="80000"/>
                    </a:schemeClr>
                  </a:solidFill>
                  <a:effectLst/>
                  <a:uLnTx/>
                  <a:uFillTx/>
                  <a:latin typeface="Cambria Math" panose="02040503050406030204" pitchFamily="18" charset="0"/>
                  <a:ea typeface="+mn-ea"/>
                  <a:cs typeface="+mn-cs"/>
                </a:rPr>
                <a:t>  𝑉𝑐≥𝑉𝑛</a:t>
              </a:r>
              <a:endParaRPr kumimoji="0" lang="es-ES" sz="1800" b="0" i="1" u="none" strike="noStrike" kern="0" cap="none" spc="0" normalizeH="0" baseline="0">
                <a:ln>
                  <a:noFill/>
                </a:ln>
                <a:solidFill>
                  <a:schemeClr val="accent4">
                    <a:lumMod val="20000"/>
                    <a:lumOff val="80000"/>
                  </a:schemeClr>
                </a:solidFill>
                <a:effectLst/>
                <a:uLnTx/>
                <a:uFillTx/>
                <a:latin typeface="Cambria Math" panose="02040503050406030204" pitchFamily="18" charset="0"/>
                <a:ea typeface="+mn-ea"/>
                <a:cs typeface="+mn-cs"/>
              </a:endParaRPr>
            </a:p>
          </xdr:txBody>
        </xdr:sp>
      </mc:Fallback>
    </mc:AlternateContent>
    <xdr:clientData/>
  </xdr:oneCellAnchor>
  <xdr:oneCellAnchor>
    <xdr:from>
      <xdr:col>18</xdr:col>
      <xdr:colOff>238125</xdr:colOff>
      <xdr:row>377</xdr:row>
      <xdr:rowOff>200026</xdr:rowOff>
    </xdr:from>
    <xdr:ext cx="752476" cy="438150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25" name="CuadroTexto 224">
              <a:extLst>
                <a:ext uri="{FF2B5EF4-FFF2-40B4-BE49-F238E27FC236}">
                  <a16:creationId xmlns:a16="http://schemas.microsoft.com/office/drawing/2014/main" id="{5A236285-5175-4FE8-9CDD-39A3AE5DBEC7}"/>
                </a:ext>
              </a:extLst>
            </xdr:cNvPr>
            <xdr:cNvSpPr txBox="1"/>
          </xdr:nvSpPr>
          <xdr:spPr>
            <a:xfrm>
              <a:off x="4876800" y="86553676"/>
              <a:ext cx="752476" cy="438150"/>
            </a:xfrm>
            <a:prstGeom prst="rect">
              <a:avLst/>
            </a:prstGeom>
            <a:solidFill>
              <a:srgbClr val="70AD47">
                <a:lumMod val="75000"/>
              </a:srgbClr>
            </a:solidFill>
            <a:ln w="19050" cmpd="dbl">
              <a:solidFill>
                <a:srgbClr val="002060"/>
              </a:solidFill>
            </a:ln>
            <a:effectLst/>
          </xdr:spPr>
          <xdr:txBody>
            <a:bodyPr vertOverflow="clip" horzOverflow="clip" wrap="square" lIns="0" tIns="0" rIns="0" bIns="0" rtlCol="0" anchor="t">
              <a:noAutofit/>
            </a:bodyPr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f>
                      <m:fPr>
                        <m:ctrlPr>
                          <a:rPr kumimoji="0" lang="es-PE" sz="1400" b="0" i="1" u="none" strike="noStrike" kern="0" cap="none" spc="0" normalizeH="0" baseline="0">
                            <a:ln>
                              <a:noFill/>
                            </a:ln>
                            <a:solidFill>
                              <a:schemeClr val="accent4">
                                <a:lumMod val="20000"/>
                                <a:lumOff val="80000"/>
                              </a:schemeClr>
                            </a:solidFill>
                            <a:effectLst/>
                            <a:uLnTx/>
                            <a:uFillTx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fPr>
                      <m:num>
                        <m:sSub>
                          <m:sSubPr>
                            <m:ctrlPr>
                              <a:rPr kumimoji="0" lang="es-PE" sz="1400" b="0" i="1" u="none" strike="noStrike" kern="0" cap="none" spc="0" normalizeH="0" baseline="0">
                                <a:ln>
                                  <a:noFill/>
                                </a:ln>
                                <a:solidFill>
                                  <a:schemeClr val="accent4">
                                    <a:lumMod val="20000"/>
                                    <a:lumOff val="80000"/>
                                  </a:schemeClr>
                                </a:solidFill>
                                <a:effectLst/>
                                <a:uLnTx/>
                                <a:uFillTx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sSubPr>
                          <m:e>
                            <m:r>
                              <a:rPr kumimoji="0" lang="es-ES" sz="1400" b="0" i="1" u="none" strike="noStrike" kern="0" cap="none" spc="0" normalizeH="0" baseline="0">
                                <a:ln>
                                  <a:noFill/>
                                </a:ln>
                                <a:solidFill>
                                  <a:schemeClr val="accent4">
                                    <a:lumMod val="20000"/>
                                    <a:lumOff val="80000"/>
                                  </a:schemeClr>
                                </a:solidFill>
                                <a:effectLst/>
                                <a:uLnTx/>
                                <a:uFillTx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𝑉</m:t>
                            </m:r>
                          </m:e>
                          <m:sub>
                            <m:r>
                              <a:rPr kumimoji="0" lang="es-ES" sz="1400" b="0" i="1" u="none" strike="noStrike" kern="0" cap="none" spc="0" normalizeH="0" baseline="0">
                                <a:ln>
                                  <a:noFill/>
                                </a:ln>
                                <a:solidFill>
                                  <a:schemeClr val="accent4">
                                    <a:lumMod val="20000"/>
                                    <a:lumOff val="80000"/>
                                  </a:schemeClr>
                                </a:solidFill>
                                <a:effectLst/>
                                <a:uLnTx/>
                                <a:uFillTx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𝑈</m:t>
                            </m:r>
                          </m:sub>
                        </m:sSub>
                      </m:num>
                      <m:den>
                        <m:r>
                          <a:rPr kumimoji="0" lang="es-PE" sz="1400" b="0" i="1" u="none" strike="noStrike" kern="0" cap="none" spc="0" normalizeH="0" baseline="0">
                            <a:ln>
                              <a:noFill/>
                            </a:ln>
                            <a:solidFill>
                              <a:schemeClr val="accent4">
                                <a:lumMod val="20000"/>
                                <a:lumOff val="80000"/>
                              </a:schemeClr>
                            </a:solidFill>
                            <a:effectLst/>
                            <a:uLnTx/>
                            <a:uFillTx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∅</m:t>
                        </m:r>
                      </m:den>
                    </m:f>
                    <m:r>
                      <a:rPr kumimoji="0" lang="es-PE" sz="1400" b="0" i="1" u="none" strike="noStrike" kern="0" cap="none" spc="0" normalizeH="0" baseline="0">
                        <a:ln>
                          <a:noFill/>
                        </a:ln>
                        <a:solidFill>
                          <a:schemeClr val="accent4">
                            <a:lumMod val="20000"/>
                            <a:lumOff val="80000"/>
                          </a:schemeClr>
                        </a:solidFill>
                        <a:effectLst/>
                        <a:uLnTx/>
                        <a:uFillTx/>
                        <a:latin typeface="Cambria Math" panose="02040503050406030204" pitchFamily="18" charset="0"/>
                        <a:ea typeface="+mn-ea"/>
                        <a:cs typeface="+mn-cs"/>
                      </a:rPr>
                      <m:t>=</m:t>
                    </m:r>
                    <m:sSub>
                      <m:sSubPr>
                        <m:ctrlPr>
                          <a:rPr kumimoji="0" lang="es-PE" sz="1400" b="0" i="1" u="none" strike="noStrike" kern="0" cap="none" spc="0" normalizeH="0" baseline="0">
                            <a:ln>
                              <a:noFill/>
                            </a:ln>
                            <a:solidFill>
                              <a:schemeClr val="accent4">
                                <a:lumMod val="20000"/>
                                <a:lumOff val="80000"/>
                              </a:schemeClr>
                            </a:solidFill>
                            <a:effectLst/>
                            <a:uLnTx/>
                            <a:uFillTx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sSubPr>
                      <m:e>
                        <m:r>
                          <a:rPr kumimoji="0" lang="es-ES" sz="1400" b="0" i="1" u="none" strike="noStrike" kern="0" cap="none" spc="0" normalizeH="0" baseline="0">
                            <a:ln>
                              <a:noFill/>
                            </a:ln>
                            <a:solidFill>
                              <a:schemeClr val="accent4">
                                <a:lumMod val="20000"/>
                                <a:lumOff val="80000"/>
                              </a:schemeClr>
                            </a:solidFill>
                            <a:effectLst/>
                            <a:uLnTx/>
                            <a:uFillTx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𝑉</m:t>
                        </m:r>
                      </m:e>
                      <m:sub>
                        <m:r>
                          <a:rPr kumimoji="0" lang="es-ES" sz="1400" b="0" i="1" u="none" strike="noStrike" kern="0" cap="none" spc="0" normalizeH="0" baseline="0">
                            <a:ln>
                              <a:noFill/>
                            </a:ln>
                            <a:solidFill>
                              <a:schemeClr val="accent4">
                                <a:lumMod val="20000"/>
                                <a:lumOff val="80000"/>
                              </a:schemeClr>
                            </a:solidFill>
                            <a:effectLst/>
                            <a:uLnTx/>
                            <a:uFillTx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𝑛</m:t>
                        </m:r>
                      </m:sub>
                    </m:sSub>
                  </m:oMath>
                </m:oMathPara>
              </a14:m>
              <a:endParaRPr kumimoji="0" lang="es-PE" sz="1800" b="0" i="1" u="none" strike="noStrike" kern="0" cap="none" spc="0" normalizeH="0" baseline="0">
                <a:ln>
                  <a:noFill/>
                </a:ln>
                <a:solidFill>
                  <a:schemeClr val="accent4">
                    <a:lumMod val="20000"/>
                    <a:lumOff val="80000"/>
                  </a:schemeClr>
                </a:solidFill>
                <a:effectLst/>
                <a:uLnTx/>
                <a:uFillTx/>
                <a:latin typeface="Cambria Math" panose="02040503050406030204" pitchFamily="18" charset="0"/>
                <a:ea typeface="+mn-ea"/>
                <a:cs typeface="+mn-cs"/>
              </a:endParaRPr>
            </a:p>
          </xdr:txBody>
        </xdr:sp>
      </mc:Choice>
      <mc:Fallback xmlns="">
        <xdr:sp macro="" textlink="">
          <xdr:nvSpPr>
            <xdr:cNvPr id="225" name="CuadroTexto 224">
              <a:extLst>
                <a:ext uri="{FF2B5EF4-FFF2-40B4-BE49-F238E27FC236}">
                  <a16:creationId xmlns:a16="http://schemas.microsoft.com/office/drawing/2014/main" id="{5A236285-5175-4FE8-9CDD-39A3AE5DBEC7}"/>
                </a:ext>
              </a:extLst>
            </xdr:cNvPr>
            <xdr:cNvSpPr txBox="1"/>
          </xdr:nvSpPr>
          <xdr:spPr>
            <a:xfrm>
              <a:off x="4876800" y="86553676"/>
              <a:ext cx="752476" cy="438150"/>
            </a:xfrm>
            <a:prstGeom prst="rect">
              <a:avLst/>
            </a:prstGeom>
            <a:solidFill>
              <a:srgbClr val="70AD47">
                <a:lumMod val="75000"/>
              </a:srgbClr>
            </a:solidFill>
            <a:ln w="19050" cmpd="dbl">
              <a:solidFill>
                <a:srgbClr val="002060"/>
              </a:solidFill>
            </a:ln>
            <a:effectLst/>
          </xdr:spPr>
          <xdr:txBody>
            <a:bodyPr vertOverflow="clip" horzOverflow="clip" wrap="square" lIns="0" tIns="0" rIns="0" bIns="0" rtlCol="0" anchor="t">
              <a:noAutofit/>
            </a:bodyPr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s-ES" sz="1400" b="0" i="0" u="none" strike="noStrike" kern="0" cap="none" spc="0" normalizeH="0" baseline="0">
                  <a:ln>
                    <a:noFill/>
                  </a:ln>
                  <a:solidFill>
                    <a:schemeClr val="accent4">
                      <a:lumMod val="20000"/>
                      <a:lumOff val="80000"/>
                    </a:schemeClr>
                  </a:solidFill>
                  <a:effectLst/>
                  <a:uLnTx/>
                  <a:uFillTx/>
                  <a:latin typeface="Cambria Math" panose="02040503050406030204" pitchFamily="18" charset="0"/>
                  <a:ea typeface="+mn-ea"/>
                  <a:cs typeface="+mn-cs"/>
                </a:rPr>
                <a:t>𝑉</a:t>
              </a:r>
              <a:r>
                <a:rPr kumimoji="0" lang="es-PE" sz="1400" b="0" i="0" u="none" strike="noStrike" kern="0" cap="none" spc="0" normalizeH="0" baseline="0">
                  <a:ln>
                    <a:noFill/>
                  </a:ln>
                  <a:solidFill>
                    <a:schemeClr val="accent4">
                      <a:lumMod val="20000"/>
                      <a:lumOff val="80000"/>
                    </a:schemeClr>
                  </a:solidFill>
                  <a:effectLst/>
                  <a:uLnTx/>
                  <a:uFillTx/>
                  <a:latin typeface="Cambria Math" panose="02040503050406030204" pitchFamily="18" charset="0"/>
                  <a:ea typeface="+mn-ea"/>
                  <a:cs typeface="+mn-cs"/>
                </a:rPr>
                <a:t>_</a:t>
              </a:r>
              <a:r>
                <a:rPr kumimoji="0" lang="es-ES" sz="1400" b="0" i="0" u="none" strike="noStrike" kern="0" cap="none" spc="0" normalizeH="0" baseline="0">
                  <a:ln>
                    <a:noFill/>
                  </a:ln>
                  <a:solidFill>
                    <a:schemeClr val="accent4">
                      <a:lumMod val="20000"/>
                      <a:lumOff val="80000"/>
                    </a:schemeClr>
                  </a:solidFill>
                  <a:effectLst/>
                  <a:uLnTx/>
                  <a:uFillTx/>
                  <a:latin typeface="Cambria Math" panose="02040503050406030204" pitchFamily="18" charset="0"/>
                  <a:ea typeface="+mn-ea"/>
                  <a:cs typeface="+mn-cs"/>
                </a:rPr>
                <a:t>𝑈</a:t>
              </a:r>
              <a:r>
                <a:rPr kumimoji="0" lang="es-PE" sz="1400" b="0" i="0" u="none" strike="noStrike" kern="0" cap="none" spc="0" normalizeH="0" baseline="0">
                  <a:ln>
                    <a:noFill/>
                  </a:ln>
                  <a:solidFill>
                    <a:schemeClr val="accent4">
                      <a:lumMod val="20000"/>
                      <a:lumOff val="80000"/>
                    </a:schemeClr>
                  </a:solidFill>
                  <a:effectLst/>
                  <a:uLnTx/>
                  <a:uFillTx/>
                  <a:latin typeface="Cambria Math" panose="02040503050406030204" pitchFamily="18" charset="0"/>
                  <a:ea typeface="+mn-ea"/>
                  <a:cs typeface="+mn-cs"/>
                </a:rPr>
                <a:t>/∅=</a:t>
              </a:r>
              <a:r>
                <a:rPr kumimoji="0" lang="es-ES" sz="1400" b="0" i="0" u="none" strike="noStrike" kern="0" cap="none" spc="0" normalizeH="0" baseline="0">
                  <a:ln>
                    <a:noFill/>
                  </a:ln>
                  <a:solidFill>
                    <a:schemeClr val="accent4">
                      <a:lumMod val="20000"/>
                      <a:lumOff val="80000"/>
                    </a:schemeClr>
                  </a:solidFill>
                  <a:effectLst/>
                  <a:uLnTx/>
                  <a:uFillTx/>
                  <a:latin typeface="Cambria Math" panose="02040503050406030204" pitchFamily="18" charset="0"/>
                  <a:ea typeface="+mn-ea"/>
                  <a:cs typeface="+mn-cs"/>
                </a:rPr>
                <a:t>𝑉</a:t>
              </a:r>
              <a:r>
                <a:rPr kumimoji="0" lang="es-PE" sz="1400" b="0" i="0" u="none" strike="noStrike" kern="0" cap="none" spc="0" normalizeH="0" baseline="0">
                  <a:ln>
                    <a:noFill/>
                  </a:ln>
                  <a:solidFill>
                    <a:schemeClr val="accent4">
                      <a:lumMod val="20000"/>
                      <a:lumOff val="80000"/>
                    </a:schemeClr>
                  </a:solidFill>
                  <a:effectLst/>
                  <a:uLnTx/>
                  <a:uFillTx/>
                  <a:latin typeface="Cambria Math" panose="02040503050406030204" pitchFamily="18" charset="0"/>
                  <a:ea typeface="+mn-ea"/>
                  <a:cs typeface="+mn-cs"/>
                </a:rPr>
                <a:t>_</a:t>
              </a:r>
              <a:r>
                <a:rPr kumimoji="0" lang="es-ES" sz="1400" b="0" i="0" u="none" strike="noStrike" kern="0" cap="none" spc="0" normalizeH="0" baseline="0">
                  <a:ln>
                    <a:noFill/>
                  </a:ln>
                  <a:solidFill>
                    <a:schemeClr val="accent4">
                      <a:lumMod val="20000"/>
                      <a:lumOff val="80000"/>
                    </a:schemeClr>
                  </a:solidFill>
                  <a:effectLst/>
                  <a:uLnTx/>
                  <a:uFillTx/>
                  <a:latin typeface="Cambria Math" panose="02040503050406030204" pitchFamily="18" charset="0"/>
                  <a:ea typeface="+mn-ea"/>
                  <a:cs typeface="+mn-cs"/>
                </a:rPr>
                <a:t>𝑛</a:t>
              </a:r>
              <a:endParaRPr kumimoji="0" lang="es-PE" sz="1800" b="0" i="1" u="none" strike="noStrike" kern="0" cap="none" spc="0" normalizeH="0" baseline="0">
                <a:ln>
                  <a:noFill/>
                </a:ln>
                <a:solidFill>
                  <a:schemeClr val="accent4">
                    <a:lumMod val="20000"/>
                    <a:lumOff val="80000"/>
                  </a:schemeClr>
                </a:solidFill>
                <a:effectLst/>
                <a:uLnTx/>
                <a:uFillTx/>
                <a:latin typeface="Cambria Math" panose="02040503050406030204" pitchFamily="18" charset="0"/>
                <a:ea typeface="+mn-ea"/>
                <a:cs typeface="+mn-cs"/>
              </a:endParaRPr>
            </a:p>
          </xdr:txBody>
        </xdr:sp>
      </mc:Fallback>
    </mc:AlternateContent>
    <xdr:clientData/>
  </xdr:oneCellAnchor>
  <xdr:twoCellAnchor>
    <xdr:from>
      <xdr:col>9</xdr:col>
      <xdr:colOff>238126</xdr:colOff>
      <xdr:row>400</xdr:row>
      <xdr:rowOff>9526</xdr:rowOff>
    </xdr:from>
    <xdr:to>
      <xdr:col>20</xdr:col>
      <xdr:colOff>19050</xdr:colOff>
      <xdr:row>402</xdr:row>
      <xdr:rowOff>209550</xdr:rowOff>
    </xdr:to>
    <xdr:cxnSp macro="">
      <xdr:nvCxnSpPr>
        <xdr:cNvPr id="226" name="Conector recto 225">
          <a:extLst>
            <a:ext uri="{FF2B5EF4-FFF2-40B4-BE49-F238E27FC236}">
              <a16:creationId xmlns:a16="http://schemas.microsoft.com/office/drawing/2014/main" id="{D8B118B1-EE2B-4674-A79F-8E273D888A75}"/>
            </a:ext>
          </a:extLst>
        </xdr:cNvPr>
        <xdr:cNvCxnSpPr/>
      </xdr:nvCxnSpPr>
      <xdr:spPr>
        <a:xfrm flipH="1" flipV="1">
          <a:off x="2514601" y="91573351"/>
          <a:ext cx="2686049" cy="657224"/>
        </a:xfrm>
        <a:prstGeom prst="line">
          <a:avLst/>
        </a:prstGeom>
        <a:ln w="190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20</xdr:col>
      <xdr:colOff>0</xdr:colOff>
      <xdr:row>399</xdr:row>
      <xdr:rowOff>190501</xdr:rowOff>
    </xdr:from>
    <xdr:to>
      <xdr:col>20</xdr:col>
      <xdr:colOff>0</xdr:colOff>
      <xdr:row>403</xdr:row>
      <xdr:rowOff>0</xdr:rowOff>
    </xdr:to>
    <xdr:cxnSp macro="">
      <xdr:nvCxnSpPr>
        <xdr:cNvPr id="227" name="Conector recto 226">
          <a:extLst>
            <a:ext uri="{FF2B5EF4-FFF2-40B4-BE49-F238E27FC236}">
              <a16:creationId xmlns:a16="http://schemas.microsoft.com/office/drawing/2014/main" id="{5DDEB2FF-B800-4C99-87E9-AA4E4EF8B428}"/>
            </a:ext>
          </a:extLst>
        </xdr:cNvPr>
        <xdr:cNvCxnSpPr/>
      </xdr:nvCxnSpPr>
      <xdr:spPr>
        <a:xfrm flipV="1">
          <a:off x="5181600" y="91516201"/>
          <a:ext cx="0" cy="733424"/>
        </a:xfrm>
        <a:prstGeom prst="line">
          <a:avLst/>
        </a:prstGeom>
        <a:ln w="190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17</xdr:col>
      <xdr:colOff>114300</xdr:colOff>
      <xdr:row>393</xdr:row>
      <xdr:rowOff>47625</xdr:rowOff>
    </xdr:from>
    <xdr:to>
      <xdr:col>17</xdr:col>
      <xdr:colOff>114300</xdr:colOff>
      <xdr:row>402</xdr:row>
      <xdr:rowOff>28575</xdr:rowOff>
    </xdr:to>
    <xdr:cxnSp macro="">
      <xdr:nvCxnSpPr>
        <xdr:cNvPr id="228" name="Conector recto 227">
          <a:extLst>
            <a:ext uri="{FF2B5EF4-FFF2-40B4-BE49-F238E27FC236}">
              <a16:creationId xmlns:a16="http://schemas.microsoft.com/office/drawing/2014/main" id="{A4C07956-7532-45C8-9D55-612A9DB5804B}"/>
            </a:ext>
          </a:extLst>
        </xdr:cNvPr>
        <xdr:cNvCxnSpPr/>
      </xdr:nvCxnSpPr>
      <xdr:spPr>
        <a:xfrm flipV="1">
          <a:off x="4505325" y="89973150"/>
          <a:ext cx="0" cy="2076450"/>
        </a:xfrm>
        <a:prstGeom prst="line">
          <a:avLst/>
        </a:prstGeom>
        <a:ln w="19050">
          <a:solidFill>
            <a:srgbClr val="FF0066"/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17</xdr:col>
      <xdr:colOff>95250</xdr:colOff>
      <xdr:row>393</xdr:row>
      <xdr:rowOff>0</xdr:rowOff>
    </xdr:from>
    <xdr:to>
      <xdr:col>19</xdr:col>
      <xdr:colOff>238125</xdr:colOff>
      <xdr:row>393</xdr:row>
      <xdr:rowOff>9525</xdr:rowOff>
    </xdr:to>
    <xdr:cxnSp macro="">
      <xdr:nvCxnSpPr>
        <xdr:cNvPr id="229" name="Conector recto de flecha 228">
          <a:extLst>
            <a:ext uri="{FF2B5EF4-FFF2-40B4-BE49-F238E27FC236}">
              <a16:creationId xmlns:a16="http://schemas.microsoft.com/office/drawing/2014/main" id="{45C4181B-CDFA-49C3-8274-8B3D1821C135}"/>
            </a:ext>
          </a:extLst>
        </xdr:cNvPr>
        <xdr:cNvCxnSpPr/>
      </xdr:nvCxnSpPr>
      <xdr:spPr>
        <a:xfrm flipV="1">
          <a:off x="4486275" y="89925525"/>
          <a:ext cx="638175" cy="9525"/>
        </a:xfrm>
        <a:prstGeom prst="straightConnector1">
          <a:avLst/>
        </a:prstGeom>
        <a:ln w="12700">
          <a:solidFill>
            <a:srgbClr val="0070C0"/>
          </a:solidFill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228600</xdr:colOff>
      <xdr:row>394</xdr:row>
      <xdr:rowOff>0</xdr:rowOff>
    </xdr:from>
    <xdr:to>
      <xdr:col>15</xdr:col>
      <xdr:colOff>238125</xdr:colOff>
      <xdr:row>394</xdr:row>
      <xdr:rowOff>0</xdr:rowOff>
    </xdr:to>
    <xdr:cxnSp macro="">
      <xdr:nvCxnSpPr>
        <xdr:cNvPr id="230" name="Conector recto de flecha 229">
          <a:extLst>
            <a:ext uri="{FF2B5EF4-FFF2-40B4-BE49-F238E27FC236}">
              <a16:creationId xmlns:a16="http://schemas.microsoft.com/office/drawing/2014/main" id="{30C0EBBA-960D-465B-8DEC-9F5248BDCF97}"/>
            </a:ext>
          </a:extLst>
        </xdr:cNvPr>
        <xdr:cNvCxnSpPr/>
      </xdr:nvCxnSpPr>
      <xdr:spPr>
        <a:xfrm>
          <a:off x="3581400" y="90154125"/>
          <a:ext cx="552450" cy="0"/>
        </a:xfrm>
        <a:prstGeom prst="straightConnector1">
          <a:avLst/>
        </a:prstGeom>
        <a:ln w="12700">
          <a:solidFill>
            <a:srgbClr val="0070C0"/>
          </a:solidFill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123825</xdr:colOff>
      <xdr:row>397</xdr:row>
      <xdr:rowOff>219075</xdr:rowOff>
    </xdr:from>
    <xdr:to>
      <xdr:col>9</xdr:col>
      <xdr:colOff>123826</xdr:colOff>
      <xdr:row>400</xdr:row>
      <xdr:rowOff>47625</xdr:rowOff>
    </xdr:to>
    <xdr:cxnSp macro="">
      <xdr:nvCxnSpPr>
        <xdr:cNvPr id="231" name="Conector recto de flecha 230">
          <a:extLst>
            <a:ext uri="{FF2B5EF4-FFF2-40B4-BE49-F238E27FC236}">
              <a16:creationId xmlns:a16="http://schemas.microsoft.com/office/drawing/2014/main" id="{088B9A55-FDAB-4C54-AA88-B6451C6DAD1E}"/>
            </a:ext>
          </a:extLst>
        </xdr:cNvPr>
        <xdr:cNvCxnSpPr/>
      </xdr:nvCxnSpPr>
      <xdr:spPr>
        <a:xfrm flipH="1">
          <a:off x="2400300" y="91078050"/>
          <a:ext cx="1" cy="533400"/>
        </a:xfrm>
        <a:prstGeom prst="straightConnector1">
          <a:avLst/>
        </a:prstGeom>
        <a:ln w="19050">
          <a:solidFill>
            <a:srgbClr val="0070C0"/>
          </a:solidFill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21</xdr:col>
      <xdr:colOff>38100</xdr:colOff>
      <xdr:row>397</xdr:row>
      <xdr:rowOff>228600</xdr:rowOff>
    </xdr:from>
    <xdr:to>
      <xdr:col>21</xdr:col>
      <xdr:colOff>38102</xdr:colOff>
      <xdr:row>402</xdr:row>
      <xdr:rowOff>219075</xdr:rowOff>
    </xdr:to>
    <xdr:cxnSp macro="">
      <xdr:nvCxnSpPr>
        <xdr:cNvPr id="232" name="Conector recto de flecha 231">
          <a:extLst>
            <a:ext uri="{FF2B5EF4-FFF2-40B4-BE49-F238E27FC236}">
              <a16:creationId xmlns:a16="http://schemas.microsoft.com/office/drawing/2014/main" id="{07F7A6FF-CFD7-459F-85DD-FB40AA334909}"/>
            </a:ext>
          </a:extLst>
        </xdr:cNvPr>
        <xdr:cNvCxnSpPr/>
      </xdr:nvCxnSpPr>
      <xdr:spPr>
        <a:xfrm flipH="1">
          <a:off x="5467350" y="91087575"/>
          <a:ext cx="2" cy="1152525"/>
        </a:xfrm>
        <a:prstGeom prst="straightConnector1">
          <a:avLst/>
        </a:prstGeom>
        <a:ln w="19050">
          <a:solidFill>
            <a:srgbClr val="0070C0"/>
          </a:solidFill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28575</xdr:colOff>
      <xdr:row>395</xdr:row>
      <xdr:rowOff>219075</xdr:rowOff>
    </xdr:from>
    <xdr:to>
      <xdr:col>17</xdr:col>
      <xdr:colOff>133350</xdr:colOff>
      <xdr:row>396</xdr:row>
      <xdr:rowOff>0</xdr:rowOff>
    </xdr:to>
    <xdr:cxnSp macro="">
      <xdr:nvCxnSpPr>
        <xdr:cNvPr id="233" name="Conector recto de flecha 232">
          <a:extLst>
            <a:ext uri="{FF2B5EF4-FFF2-40B4-BE49-F238E27FC236}">
              <a16:creationId xmlns:a16="http://schemas.microsoft.com/office/drawing/2014/main" id="{B40B26ED-166B-4CC3-A198-625479C45D40}"/>
            </a:ext>
          </a:extLst>
        </xdr:cNvPr>
        <xdr:cNvCxnSpPr/>
      </xdr:nvCxnSpPr>
      <xdr:spPr>
        <a:xfrm>
          <a:off x="2552700" y="90611325"/>
          <a:ext cx="1971675" cy="9525"/>
        </a:xfrm>
        <a:prstGeom prst="straightConnector1">
          <a:avLst/>
        </a:prstGeom>
        <a:ln w="12700">
          <a:solidFill>
            <a:srgbClr val="0070C0"/>
          </a:solidFill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17</xdr:col>
      <xdr:colOff>133350</xdr:colOff>
      <xdr:row>402</xdr:row>
      <xdr:rowOff>28575</xdr:rowOff>
    </xdr:from>
    <xdr:to>
      <xdr:col>20</xdr:col>
      <xdr:colOff>0</xdr:colOff>
      <xdr:row>402</xdr:row>
      <xdr:rowOff>28575</xdr:rowOff>
    </xdr:to>
    <xdr:cxnSp macro="">
      <xdr:nvCxnSpPr>
        <xdr:cNvPr id="234" name="Conector recto 233">
          <a:extLst>
            <a:ext uri="{FF2B5EF4-FFF2-40B4-BE49-F238E27FC236}">
              <a16:creationId xmlns:a16="http://schemas.microsoft.com/office/drawing/2014/main" id="{F6E8A561-B81C-44BE-9D11-28573595C911}"/>
            </a:ext>
          </a:extLst>
        </xdr:cNvPr>
        <xdr:cNvCxnSpPr/>
      </xdr:nvCxnSpPr>
      <xdr:spPr>
        <a:xfrm>
          <a:off x="4524375" y="92049600"/>
          <a:ext cx="657225" cy="0"/>
        </a:xfrm>
        <a:prstGeom prst="line">
          <a:avLst/>
        </a:prstGeom>
        <a:ln w="19050">
          <a:solidFill>
            <a:srgbClr val="FF0066"/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219077</xdr:colOff>
      <xdr:row>400</xdr:row>
      <xdr:rowOff>9525</xdr:rowOff>
    </xdr:from>
    <xdr:to>
      <xdr:col>16</xdr:col>
      <xdr:colOff>238125</xdr:colOff>
      <xdr:row>402</xdr:row>
      <xdr:rowOff>9525</xdr:rowOff>
    </xdr:to>
    <xdr:cxnSp macro="">
      <xdr:nvCxnSpPr>
        <xdr:cNvPr id="235" name="Conector recto de flecha 234">
          <a:extLst>
            <a:ext uri="{FF2B5EF4-FFF2-40B4-BE49-F238E27FC236}">
              <a16:creationId xmlns:a16="http://schemas.microsoft.com/office/drawing/2014/main" id="{7CAF289C-D8A7-42F8-86C0-F54743D1D717}"/>
            </a:ext>
          </a:extLst>
        </xdr:cNvPr>
        <xdr:cNvCxnSpPr/>
      </xdr:nvCxnSpPr>
      <xdr:spPr>
        <a:xfrm>
          <a:off x="4362452" y="91573350"/>
          <a:ext cx="19048" cy="457200"/>
        </a:xfrm>
        <a:prstGeom prst="straightConnector1">
          <a:avLst/>
        </a:prstGeom>
        <a:ln w="12700">
          <a:solidFill>
            <a:srgbClr val="0070C0"/>
          </a:solidFill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19</xdr:col>
      <xdr:colOff>85727</xdr:colOff>
      <xdr:row>398</xdr:row>
      <xdr:rowOff>0</xdr:rowOff>
    </xdr:from>
    <xdr:to>
      <xdr:col>19</xdr:col>
      <xdr:colOff>95250</xdr:colOff>
      <xdr:row>402</xdr:row>
      <xdr:rowOff>0</xdr:rowOff>
    </xdr:to>
    <xdr:cxnSp macro="">
      <xdr:nvCxnSpPr>
        <xdr:cNvPr id="236" name="Conector recto de flecha 235">
          <a:extLst>
            <a:ext uri="{FF2B5EF4-FFF2-40B4-BE49-F238E27FC236}">
              <a16:creationId xmlns:a16="http://schemas.microsoft.com/office/drawing/2014/main" id="{976DF898-68B0-4F76-997E-0EE8780E7103}"/>
            </a:ext>
          </a:extLst>
        </xdr:cNvPr>
        <xdr:cNvCxnSpPr/>
      </xdr:nvCxnSpPr>
      <xdr:spPr>
        <a:xfrm>
          <a:off x="4972052" y="91097100"/>
          <a:ext cx="9523" cy="923925"/>
        </a:xfrm>
        <a:prstGeom prst="straightConnector1">
          <a:avLst/>
        </a:prstGeom>
        <a:ln w="12700">
          <a:solidFill>
            <a:srgbClr val="0070C0"/>
          </a:solidFill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20</xdr:col>
      <xdr:colOff>76200</xdr:colOff>
      <xdr:row>402</xdr:row>
      <xdr:rowOff>9525</xdr:rowOff>
    </xdr:from>
    <xdr:to>
      <xdr:col>20</xdr:col>
      <xdr:colOff>85725</xdr:colOff>
      <xdr:row>403</xdr:row>
      <xdr:rowOff>38100</xdr:rowOff>
    </xdr:to>
    <xdr:cxnSp macro="">
      <xdr:nvCxnSpPr>
        <xdr:cNvPr id="237" name="Conector recto de flecha 236">
          <a:extLst>
            <a:ext uri="{FF2B5EF4-FFF2-40B4-BE49-F238E27FC236}">
              <a16:creationId xmlns:a16="http://schemas.microsoft.com/office/drawing/2014/main" id="{DD933096-D5E8-4C43-B723-E4B20087F9AB}"/>
            </a:ext>
          </a:extLst>
        </xdr:cNvPr>
        <xdr:cNvCxnSpPr/>
      </xdr:nvCxnSpPr>
      <xdr:spPr>
        <a:xfrm flipH="1">
          <a:off x="5257800" y="92030550"/>
          <a:ext cx="9525" cy="257175"/>
        </a:xfrm>
        <a:prstGeom prst="straightConnector1">
          <a:avLst/>
        </a:prstGeom>
        <a:ln w="12700">
          <a:solidFill>
            <a:srgbClr val="0070C0"/>
          </a:solidFill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31</xdr:col>
      <xdr:colOff>2</xdr:colOff>
      <xdr:row>393</xdr:row>
      <xdr:rowOff>0</xdr:rowOff>
    </xdr:from>
    <xdr:to>
      <xdr:col>41</xdr:col>
      <xdr:colOff>28575</xdr:colOff>
      <xdr:row>393</xdr:row>
      <xdr:rowOff>1</xdr:rowOff>
    </xdr:to>
    <xdr:cxnSp macro="">
      <xdr:nvCxnSpPr>
        <xdr:cNvPr id="238" name="Conector recto 237">
          <a:extLst>
            <a:ext uri="{FF2B5EF4-FFF2-40B4-BE49-F238E27FC236}">
              <a16:creationId xmlns:a16="http://schemas.microsoft.com/office/drawing/2014/main" id="{6C6FD4AA-E824-4B43-B652-25C1E8E991E2}"/>
            </a:ext>
          </a:extLst>
        </xdr:cNvPr>
        <xdr:cNvCxnSpPr/>
      </xdr:nvCxnSpPr>
      <xdr:spPr>
        <a:xfrm flipH="1">
          <a:off x="7905752" y="89925525"/>
          <a:ext cx="2666998" cy="1"/>
        </a:xfrm>
        <a:prstGeom prst="line">
          <a:avLst/>
        </a:prstGeom>
        <a:ln w="190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31</xdr:col>
      <xdr:colOff>9525</xdr:colOff>
      <xdr:row>393</xdr:row>
      <xdr:rowOff>9526</xdr:rowOff>
    </xdr:from>
    <xdr:to>
      <xdr:col>41</xdr:col>
      <xdr:colOff>19050</xdr:colOff>
      <xdr:row>395</xdr:row>
      <xdr:rowOff>219075</xdr:rowOff>
    </xdr:to>
    <xdr:cxnSp macro="">
      <xdr:nvCxnSpPr>
        <xdr:cNvPr id="239" name="Conector recto 238">
          <a:extLst>
            <a:ext uri="{FF2B5EF4-FFF2-40B4-BE49-F238E27FC236}">
              <a16:creationId xmlns:a16="http://schemas.microsoft.com/office/drawing/2014/main" id="{7D9168C9-3116-46B4-8745-56D77C15B969}"/>
            </a:ext>
          </a:extLst>
        </xdr:cNvPr>
        <xdr:cNvCxnSpPr/>
      </xdr:nvCxnSpPr>
      <xdr:spPr>
        <a:xfrm flipH="1" flipV="1">
          <a:off x="7915275" y="89935051"/>
          <a:ext cx="2647950" cy="676274"/>
        </a:xfrm>
        <a:prstGeom prst="line">
          <a:avLst/>
        </a:prstGeom>
        <a:ln w="190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41</xdr:col>
      <xdr:colOff>19050</xdr:colOff>
      <xdr:row>393</xdr:row>
      <xdr:rowOff>0</xdr:rowOff>
    </xdr:from>
    <xdr:to>
      <xdr:col>41</xdr:col>
      <xdr:colOff>19051</xdr:colOff>
      <xdr:row>396</xdr:row>
      <xdr:rowOff>19050</xdr:rowOff>
    </xdr:to>
    <xdr:cxnSp macro="">
      <xdr:nvCxnSpPr>
        <xdr:cNvPr id="240" name="Conector recto 239">
          <a:extLst>
            <a:ext uri="{FF2B5EF4-FFF2-40B4-BE49-F238E27FC236}">
              <a16:creationId xmlns:a16="http://schemas.microsoft.com/office/drawing/2014/main" id="{9F3C6D8C-B2AC-48FC-B5E2-62AA0780CBAE}"/>
            </a:ext>
          </a:extLst>
        </xdr:cNvPr>
        <xdr:cNvCxnSpPr/>
      </xdr:nvCxnSpPr>
      <xdr:spPr>
        <a:xfrm flipH="1" flipV="1">
          <a:off x="10563225" y="89925525"/>
          <a:ext cx="1" cy="714375"/>
        </a:xfrm>
        <a:prstGeom prst="line">
          <a:avLst/>
        </a:prstGeom>
        <a:ln w="190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38</xdr:col>
      <xdr:colOff>1</xdr:colOff>
      <xdr:row>393</xdr:row>
      <xdr:rowOff>0</xdr:rowOff>
    </xdr:from>
    <xdr:to>
      <xdr:col>38</xdr:col>
      <xdr:colOff>9525</xdr:colOff>
      <xdr:row>394</xdr:row>
      <xdr:rowOff>219076</xdr:rowOff>
    </xdr:to>
    <xdr:cxnSp macro="">
      <xdr:nvCxnSpPr>
        <xdr:cNvPr id="241" name="Conector recto 240">
          <a:extLst>
            <a:ext uri="{FF2B5EF4-FFF2-40B4-BE49-F238E27FC236}">
              <a16:creationId xmlns:a16="http://schemas.microsoft.com/office/drawing/2014/main" id="{222105D1-92AB-41A0-B983-42DE6DDBADA1}"/>
            </a:ext>
          </a:extLst>
        </xdr:cNvPr>
        <xdr:cNvCxnSpPr/>
      </xdr:nvCxnSpPr>
      <xdr:spPr>
        <a:xfrm flipV="1">
          <a:off x="9953626" y="89925525"/>
          <a:ext cx="9524" cy="447676"/>
        </a:xfrm>
        <a:prstGeom prst="line">
          <a:avLst/>
        </a:prstGeom>
        <a:ln w="12700">
          <a:solidFill>
            <a:srgbClr val="FF0066"/>
          </a:solidFill>
          <a:prstDash val="soli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31</xdr:col>
      <xdr:colOff>47626</xdr:colOff>
      <xdr:row>393</xdr:row>
      <xdr:rowOff>19050</xdr:rowOff>
    </xdr:from>
    <xdr:to>
      <xdr:col>37</xdr:col>
      <xdr:colOff>238125</xdr:colOff>
      <xdr:row>394</xdr:row>
      <xdr:rowOff>209550</xdr:rowOff>
    </xdr:to>
    <xdr:cxnSp macro="">
      <xdr:nvCxnSpPr>
        <xdr:cNvPr id="242" name="Conector recto 241">
          <a:extLst>
            <a:ext uri="{FF2B5EF4-FFF2-40B4-BE49-F238E27FC236}">
              <a16:creationId xmlns:a16="http://schemas.microsoft.com/office/drawing/2014/main" id="{4815365B-8108-4A11-A78F-5DC796C0D711}"/>
            </a:ext>
          </a:extLst>
        </xdr:cNvPr>
        <xdr:cNvCxnSpPr/>
      </xdr:nvCxnSpPr>
      <xdr:spPr>
        <a:xfrm flipH="1" flipV="1">
          <a:off x="7953376" y="89944575"/>
          <a:ext cx="1676399" cy="419100"/>
        </a:xfrm>
        <a:prstGeom prst="line">
          <a:avLst/>
        </a:prstGeom>
        <a:ln w="12700">
          <a:solidFill>
            <a:srgbClr val="FF0066"/>
          </a:solidFill>
          <a:prstDash val="soli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31</xdr:col>
      <xdr:colOff>57152</xdr:colOff>
      <xdr:row>393</xdr:row>
      <xdr:rowOff>9525</xdr:rowOff>
    </xdr:from>
    <xdr:to>
      <xdr:col>38</xdr:col>
      <xdr:colOff>0</xdr:colOff>
      <xdr:row>393</xdr:row>
      <xdr:rowOff>9526</xdr:rowOff>
    </xdr:to>
    <xdr:cxnSp macro="">
      <xdr:nvCxnSpPr>
        <xdr:cNvPr id="243" name="Conector recto 242">
          <a:extLst>
            <a:ext uri="{FF2B5EF4-FFF2-40B4-BE49-F238E27FC236}">
              <a16:creationId xmlns:a16="http://schemas.microsoft.com/office/drawing/2014/main" id="{30F51585-96E3-40B6-B400-BDD24699E6E2}"/>
            </a:ext>
          </a:extLst>
        </xdr:cNvPr>
        <xdr:cNvCxnSpPr/>
      </xdr:nvCxnSpPr>
      <xdr:spPr>
        <a:xfrm flipH="1">
          <a:off x="7962902" y="89935050"/>
          <a:ext cx="1790698" cy="1"/>
        </a:xfrm>
        <a:prstGeom prst="line">
          <a:avLst/>
        </a:prstGeom>
        <a:ln w="12700">
          <a:solidFill>
            <a:srgbClr val="FF0066"/>
          </a:solidFill>
          <a:prstDash val="soli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38</xdr:col>
      <xdr:colOff>95250</xdr:colOff>
      <xdr:row>393</xdr:row>
      <xdr:rowOff>0</xdr:rowOff>
    </xdr:from>
    <xdr:to>
      <xdr:col>38</xdr:col>
      <xdr:colOff>95252</xdr:colOff>
      <xdr:row>395</xdr:row>
      <xdr:rowOff>9525</xdr:rowOff>
    </xdr:to>
    <xdr:cxnSp macro="">
      <xdr:nvCxnSpPr>
        <xdr:cNvPr id="244" name="Conector recto de flecha 243">
          <a:extLst>
            <a:ext uri="{FF2B5EF4-FFF2-40B4-BE49-F238E27FC236}">
              <a16:creationId xmlns:a16="http://schemas.microsoft.com/office/drawing/2014/main" id="{1694BDF6-49B6-45C4-BBB2-94BE6DA15DF5}"/>
            </a:ext>
          </a:extLst>
        </xdr:cNvPr>
        <xdr:cNvCxnSpPr/>
      </xdr:nvCxnSpPr>
      <xdr:spPr>
        <a:xfrm flipH="1">
          <a:off x="9848850" y="89925525"/>
          <a:ext cx="2" cy="476250"/>
        </a:xfrm>
        <a:prstGeom prst="straightConnector1">
          <a:avLst/>
        </a:prstGeom>
        <a:ln w="12700">
          <a:solidFill>
            <a:srgbClr val="0070C0"/>
          </a:solidFill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30</xdr:col>
      <xdr:colOff>228600</xdr:colOff>
      <xdr:row>392</xdr:row>
      <xdr:rowOff>104775</xdr:rowOff>
    </xdr:from>
    <xdr:to>
      <xdr:col>34</xdr:col>
      <xdr:colOff>19051</xdr:colOff>
      <xdr:row>392</xdr:row>
      <xdr:rowOff>114300</xdr:rowOff>
    </xdr:to>
    <xdr:cxnSp macro="">
      <xdr:nvCxnSpPr>
        <xdr:cNvPr id="245" name="Conector recto de flecha 244">
          <a:extLst>
            <a:ext uri="{FF2B5EF4-FFF2-40B4-BE49-F238E27FC236}">
              <a16:creationId xmlns:a16="http://schemas.microsoft.com/office/drawing/2014/main" id="{C7388923-E7F2-44E3-B770-3019C94D778C}"/>
            </a:ext>
          </a:extLst>
        </xdr:cNvPr>
        <xdr:cNvCxnSpPr/>
      </xdr:nvCxnSpPr>
      <xdr:spPr>
        <a:xfrm flipH="1">
          <a:off x="7886700" y="89801700"/>
          <a:ext cx="781051" cy="9525"/>
        </a:xfrm>
        <a:prstGeom prst="straightConnector1">
          <a:avLst/>
        </a:prstGeom>
        <a:ln w="12700">
          <a:solidFill>
            <a:srgbClr val="0070C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36</xdr:col>
      <xdr:colOff>161925</xdr:colOff>
      <xdr:row>392</xdr:row>
      <xdr:rowOff>114300</xdr:rowOff>
    </xdr:from>
    <xdr:to>
      <xdr:col>38</xdr:col>
      <xdr:colOff>9525</xdr:colOff>
      <xdr:row>392</xdr:row>
      <xdr:rowOff>114301</xdr:rowOff>
    </xdr:to>
    <xdr:cxnSp macro="">
      <xdr:nvCxnSpPr>
        <xdr:cNvPr id="246" name="Conector recto de flecha 245">
          <a:extLst>
            <a:ext uri="{FF2B5EF4-FFF2-40B4-BE49-F238E27FC236}">
              <a16:creationId xmlns:a16="http://schemas.microsoft.com/office/drawing/2014/main" id="{9B63A501-44B3-450A-930C-F72BC588250B}"/>
            </a:ext>
          </a:extLst>
        </xdr:cNvPr>
        <xdr:cNvCxnSpPr/>
      </xdr:nvCxnSpPr>
      <xdr:spPr>
        <a:xfrm flipV="1">
          <a:off x="9305925" y="89811225"/>
          <a:ext cx="457200" cy="1"/>
        </a:xfrm>
        <a:prstGeom prst="straightConnector1">
          <a:avLst/>
        </a:prstGeom>
        <a:ln w="12700"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30</xdr:col>
      <xdr:colOff>238126</xdr:colOff>
      <xdr:row>391</xdr:row>
      <xdr:rowOff>114300</xdr:rowOff>
    </xdr:from>
    <xdr:to>
      <xdr:col>36</xdr:col>
      <xdr:colOff>38100</xdr:colOff>
      <xdr:row>391</xdr:row>
      <xdr:rowOff>114300</xdr:rowOff>
    </xdr:to>
    <xdr:cxnSp macro="">
      <xdr:nvCxnSpPr>
        <xdr:cNvPr id="247" name="Conector recto de flecha 246">
          <a:extLst>
            <a:ext uri="{FF2B5EF4-FFF2-40B4-BE49-F238E27FC236}">
              <a16:creationId xmlns:a16="http://schemas.microsoft.com/office/drawing/2014/main" id="{04710643-88E4-463D-BB0D-7C9FBE8AF21B}"/>
            </a:ext>
          </a:extLst>
        </xdr:cNvPr>
        <xdr:cNvCxnSpPr/>
      </xdr:nvCxnSpPr>
      <xdr:spPr>
        <a:xfrm flipH="1">
          <a:off x="7896226" y="89582625"/>
          <a:ext cx="1285874" cy="0"/>
        </a:xfrm>
        <a:prstGeom prst="straightConnector1">
          <a:avLst/>
        </a:prstGeom>
        <a:ln w="12700">
          <a:solidFill>
            <a:srgbClr val="0070C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38</xdr:col>
      <xdr:colOff>200025</xdr:colOff>
      <xdr:row>391</xdr:row>
      <xdr:rowOff>123825</xdr:rowOff>
    </xdr:from>
    <xdr:to>
      <xdr:col>41</xdr:col>
      <xdr:colOff>9525</xdr:colOff>
      <xdr:row>391</xdr:row>
      <xdr:rowOff>123827</xdr:rowOff>
    </xdr:to>
    <xdr:cxnSp macro="">
      <xdr:nvCxnSpPr>
        <xdr:cNvPr id="248" name="Conector recto de flecha 247">
          <a:extLst>
            <a:ext uri="{FF2B5EF4-FFF2-40B4-BE49-F238E27FC236}">
              <a16:creationId xmlns:a16="http://schemas.microsoft.com/office/drawing/2014/main" id="{330C4E60-BC38-4CD9-AD3B-A50545BBD3FC}"/>
            </a:ext>
          </a:extLst>
        </xdr:cNvPr>
        <xdr:cNvCxnSpPr/>
      </xdr:nvCxnSpPr>
      <xdr:spPr>
        <a:xfrm flipV="1">
          <a:off x="9953625" y="89592150"/>
          <a:ext cx="600075" cy="2"/>
        </a:xfrm>
        <a:prstGeom prst="straightConnector1">
          <a:avLst/>
        </a:prstGeom>
        <a:ln w="12700"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41</xdr:col>
      <xdr:colOff>180975</xdr:colOff>
      <xdr:row>393</xdr:row>
      <xdr:rowOff>0</xdr:rowOff>
    </xdr:from>
    <xdr:to>
      <xdr:col>41</xdr:col>
      <xdr:colOff>180977</xdr:colOff>
      <xdr:row>396</xdr:row>
      <xdr:rowOff>0</xdr:rowOff>
    </xdr:to>
    <xdr:cxnSp macro="">
      <xdr:nvCxnSpPr>
        <xdr:cNvPr id="249" name="Conector recto de flecha 248">
          <a:extLst>
            <a:ext uri="{FF2B5EF4-FFF2-40B4-BE49-F238E27FC236}">
              <a16:creationId xmlns:a16="http://schemas.microsoft.com/office/drawing/2014/main" id="{97490715-E91F-40D6-A4B1-A1D1E2679CBF}"/>
            </a:ext>
          </a:extLst>
        </xdr:cNvPr>
        <xdr:cNvCxnSpPr/>
      </xdr:nvCxnSpPr>
      <xdr:spPr>
        <a:xfrm flipH="1">
          <a:off x="10725150" y="89925525"/>
          <a:ext cx="2" cy="695325"/>
        </a:xfrm>
        <a:prstGeom prst="straightConnector1">
          <a:avLst/>
        </a:prstGeom>
        <a:ln w="12700">
          <a:solidFill>
            <a:srgbClr val="0070C0"/>
          </a:solidFill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4</xdr:col>
      <xdr:colOff>114300</xdr:colOff>
      <xdr:row>384</xdr:row>
      <xdr:rowOff>95250</xdr:rowOff>
    </xdr:from>
    <xdr:ext cx="1958806" cy="3354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50" name="CuadroTexto 249">
              <a:extLst>
                <a:ext uri="{FF2B5EF4-FFF2-40B4-BE49-F238E27FC236}">
                  <a16:creationId xmlns:a16="http://schemas.microsoft.com/office/drawing/2014/main" id="{42672C9A-AA6F-400A-813F-9D7662633862}"/>
                </a:ext>
              </a:extLst>
            </xdr:cNvPr>
            <xdr:cNvSpPr txBox="1"/>
          </xdr:nvSpPr>
          <xdr:spPr>
            <a:xfrm>
              <a:off x="1104900" y="88001475"/>
              <a:ext cx="1958806" cy="335413"/>
            </a:xfrm>
            <a:prstGeom prst="rect">
              <a:avLst/>
            </a:prstGeom>
            <a:solidFill>
              <a:srgbClr val="70AD47">
                <a:lumMod val="75000"/>
              </a:srgbClr>
            </a:solidFill>
            <a:ln w="19050" cmpd="dbl">
              <a:solidFill>
                <a:srgbClr val="002060"/>
              </a:solidFill>
            </a:ln>
            <a:effectLst/>
          </xdr:spPr>
          <xdr:txBody>
            <a:bodyPr vertOverflow="clip" horzOverflow="clip" wrap="square" lIns="0" tIns="0" rIns="0" bIns="0" rtlCol="0" anchor="t">
              <a:noAutofit/>
            </a:bodyPr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kumimoji="0" lang="es-ES" sz="1800" b="0" i="1" u="none" strike="noStrike" kern="0" cap="none" spc="0" normalizeH="0" baseline="0">
                        <a:ln>
                          <a:noFill/>
                        </a:ln>
                        <a:solidFill>
                          <a:schemeClr val="accent4">
                            <a:lumMod val="20000"/>
                            <a:lumOff val="80000"/>
                          </a:schemeClr>
                        </a:solidFill>
                        <a:effectLst/>
                        <a:uLnTx/>
                        <a:uFillTx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𝑉𝑐</m:t>
                    </m:r>
                    <m:r>
                      <a:rPr kumimoji="0" lang="es-ES" sz="1800" b="0" i="1" u="none" strike="noStrike" kern="0" cap="none" spc="0" normalizeH="0" baseline="0">
                        <a:ln>
                          <a:noFill/>
                        </a:ln>
                        <a:solidFill>
                          <a:schemeClr val="accent4">
                            <a:lumMod val="20000"/>
                            <a:lumOff val="80000"/>
                          </a:schemeClr>
                        </a:solidFill>
                        <a:effectLst/>
                        <a:uLnTx/>
                        <a:uFillTx/>
                        <a:latin typeface="Cambria Math" panose="02040503050406030204" pitchFamily="18" charset="0"/>
                        <a:ea typeface="+mn-ea"/>
                        <a:cs typeface="+mn-cs"/>
                      </a:rPr>
                      <m:t>=0.53 </m:t>
                    </m:r>
                    <m:rad>
                      <m:radPr>
                        <m:degHide m:val="on"/>
                        <m:ctrlPr>
                          <a:rPr kumimoji="0" lang="es-ES" sz="1800" b="0" i="1" u="none" strike="noStrike" kern="0" cap="none" spc="0" normalizeH="0" baseline="0">
                            <a:ln>
                              <a:noFill/>
                            </a:ln>
                            <a:solidFill>
                              <a:schemeClr val="accent4">
                                <a:lumMod val="20000"/>
                                <a:lumOff val="80000"/>
                              </a:schemeClr>
                            </a:solidFill>
                            <a:effectLst/>
                            <a:uLnTx/>
                            <a:uFillTx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radPr>
                      <m:deg/>
                      <m:e>
                        <m:sSup>
                          <m:sSupPr>
                            <m:ctrlPr>
                              <a:rPr kumimoji="0" lang="es-ES" sz="1800" b="0" i="1" u="none" strike="noStrike" kern="0" cap="none" spc="0" normalizeH="0" baseline="0">
                                <a:ln>
                                  <a:noFill/>
                                </a:ln>
                                <a:solidFill>
                                  <a:schemeClr val="accent4">
                                    <a:lumMod val="20000"/>
                                    <a:lumOff val="80000"/>
                                  </a:schemeClr>
                                </a:solidFill>
                                <a:effectLst/>
                                <a:uLnTx/>
                                <a:uFillTx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sSupPr>
                          <m:e>
                            <m:r>
                              <a:rPr kumimoji="0" lang="es-ES" sz="1800" b="0" i="1" u="none" strike="noStrike" kern="0" cap="none" spc="0" normalizeH="0" baseline="0">
                                <a:ln>
                                  <a:noFill/>
                                </a:ln>
                                <a:solidFill>
                                  <a:schemeClr val="accent4">
                                    <a:lumMod val="20000"/>
                                    <a:lumOff val="80000"/>
                                  </a:schemeClr>
                                </a:solidFill>
                                <a:effectLst/>
                                <a:uLnTx/>
                                <a:uFillTx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𝑓</m:t>
                            </m:r>
                          </m:e>
                          <m:sup>
                            <m:r>
                              <a:rPr kumimoji="0" lang="es-ES" sz="1800" b="0" i="1" u="none" strike="noStrike" kern="0" cap="none" spc="0" normalizeH="0" baseline="0">
                                <a:ln>
                                  <a:noFill/>
                                </a:ln>
                                <a:solidFill>
                                  <a:schemeClr val="accent4">
                                    <a:lumMod val="20000"/>
                                    <a:lumOff val="80000"/>
                                  </a:schemeClr>
                                </a:solidFill>
                                <a:effectLst/>
                                <a:uLnTx/>
                                <a:uFillTx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′</m:t>
                            </m:r>
                          </m:sup>
                        </m:sSup>
                        <m:r>
                          <a:rPr kumimoji="0" lang="es-ES" sz="1800" b="0" i="1" u="none" strike="noStrike" kern="0" cap="none" spc="0" normalizeH="0" baseline="0">
                            <a:ln>
                              <a:noFill/>
                            </a:ln>
                            <a:solidFill>
                              <a:schemeClr val="accent4">
                                <a:lumMod val="20000"/>
                                <a:lumOff val="80000"/>
                              </a:schemeClr>
                            </a:solidFill>
                            <a:effectLst/>
                            <a:uLnTx/>
                            <a:uFillTx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𝑐</m:t>
                        </m:r>
                      </m:e>
                    </m:rad>
                    <m:r>
                      <a:rPr kumimoji="0" lang="es-ES" sz="1800" b="0" i="1" u="none" strike="noStrike" kern="0" cap="none" spc="0" normalizeH="0" baseline="0">
                        <a:ln>
                          <a:noFill/>
                        </a:ln>
                        <a:solidFill>
                          <a:schemeClr val="accent4">
                            <a:lumMod val="20000"/>
                            <a:lumOff val="80000"/>
                          </a:schemeClr>
                        </a:solidFill>
                        <a:effectLst/>
                        <a:uLnTx/>
                        <a:uFillTx/>
                        <a:latin typeface="Cambria Math" panose="02040503050406030204" pitchFamily="18" charset="0"/>
                        <a:ea typeface="+mn-ea"/>
                        <a:cs typeface="+mn-cs"/>
                      </a:rPr>
                      <m:t> </m:t>
                    </m:r>
                    <m:r>
                      <a:rPr kumimoji="0" lang="es-ES" sz="1800" b="0" i="1" u="none" strike="noStrike" kern="0" cap="none" spc="0" normalizeH="0" baseline="0">
                        <a:ln>
                          <a:noFill/>
                        </a:ln>
                        <a:solidFill>
                          <a:schemeClr val="accent4">
                            <a:lumMod val="20000"/>
                            <a:lumOff val="80000"/>
                          </a:schemeClr>
                        </a:solidFill>
                        <a:effectLst/>
                        <a:uLnTx/>
                        <a:uFillTx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𝑏</m:t>
                    </m:r>
                    <m:r>
                      <a:rPr kumimoji="0" lang="es-ES" sz="1800" b="0" i="1" u="none" strike="noStrike" kern="0" cap="none" spc="0" normalizeH="0" baseline="0">
                        <a:ln>
                          <a:noFill/>
                        </a:ln>
                        <a:solidFill>
                          <a:schemeClr val="accent4">
                            <a:lumMod val="20000"/>
                            <a:lumOff val="80000"/>
                          </a:schemeClr>
                        </a:solidFill>
                        <a:effectLst/>
                        <a:uLnTx/>
                        <a:uFillTx/>
                        <a:latin typeface="Cambria Math" panose="02040503050406030204" pitchFamily="18" charset="0"/>
                        <a:ea typeface="+mn-ea"/>
                        <a:cs typeface="+mn-cs"/>
                      </a:rPr>
                      <m:t> </m:t>
                    </m:r>
                    <m:r>
                      <a:rPr kumimoji="0" lang="es-ES" sz="1800" b="0" i="1" u="none" strike="noStrike" kern="0" cap="none" spc="0" normalizeH="0" baseline="0">
                        <a:ln>
                          <a:noFill/>
                        </a:ln>
                        <a:solidFill>
                          <a:schemeClr val="accent4">
                            <a:lumMod val="20000"/>
                            <a:lumOff val="80000"/>
                          </a:schemeClr>
                        </a:solidFill>
                        <a:effectLst/>
                        <a:uLnTx/>
                        <a:uFillTx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𝑑</m:t>
                    </m:r>
                  </m:oMath>
                </m:oMathPara>
              </a14:m>
              <a:endParaRPr kumimoji="0" lang="es-ES" sz="1800" b="0" i="1" u="none" strike="noStrike" kern="0" cap="none" spc="0" normalizeH="0" baseline="0">
                <a:ln>
                  <a:noFill/>
                </a:ln>
                <a:solidFill>
                  <a:schemeClr val="accent4">
                    <a:lumMod val="20000"/>
                    <a:lumOff val="80000"/>
                  </a:schemeClr>
                </a:solidFill>
                <a:effectLst/>
                <a:uLnTx/>
                <a:uFillTx/>
                <a:latin typeface="Cambria Math" panose="02040503050406030204" pitchFamily="18" charset="0"/>
                <a:ea typeface="+mn-ea"/>
                <a:cs typeface="+mn-cs"/>
              </a:endParaRPr>
            </a:p>
          </xdr:txBody>
        </xdr:sp>
      </mc:Choice>
      <mc:Fallback xmlns="">
        <xdr:sp macro="" textlink="">
          <xdr:nvSpPr>
            <xdr:cNvPr id="250" name="CuadroTexto 249">
              <a:extLst>
                <a:ext uri="{FF2B5EF4-FFF2-40B4-BE49-F238E27FC236}">
                  <a16:creationId xmlns:a16="http://schemas.microsoft.com/office/drawing/2014/main" id="{42672C9A-AA6F-400A-813F-9D7662633862}"/>
                </a:ext>
              </a:extLst>
            </xdr:cNvPr>
            <xdr:cNvSpPr txBox="1"/>
          </xdr:nvSpPr>
          <xdr:spPr>
            <a:xfrm>
              <a:off x="1104900" y="88001475"/>
              <a:ext cx="1958806" cy="335413"/>
            </a:xfrm>
            <a:prstGeom prst="rect">
              <a:avLst/>
            </a:prstGeom>
            <a:solidFill>
              <a:srgbClr val="70AD47">
                <a:lumMod val="75000"/>
              </a:srgbClr>
            </a:solidFill>
            <a:ln w="19050" cmpd="dbl">
              <a:solidFill>
                <a:srgbClr val="002060"/>
              </a:solidFill>
            </a:ln>
            <a:effectLst/>
          </xdr:spPr>
          <xdr:txBody>
            <a:bodyPr vertOverflow="clip" horzOverflow="clip" wrap="square" lIns="0" tIns="0" rIns="0" bIns="0" rtlCol="0" anchor="t">
              <a:noAutofit/>
            </a:bodyPr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s-ES" sz="1800" b="0" i="0" u="none" strike="noStrike" kern="0" cap="none" spc="0" normalizeH="0" baseline="0">
                  <a:ln>
                    <a:noFill/>
                  </a:ln>
                  <a:solidFill>
                    <a:schemeClr val="accent4">
                      <a:lumMod val="20000"/>
                      <a:lumOff val="80000"/>
                    </a:schemeClr>
                  </a:solidFill>
                  <a:effectLst/>
                  <a:uLnTx/>
                  <a:uFillTx/>
                  <a:latin typeface="Cambria Math" panose="02040503050406030204" pitchFamily="18" charset="0"/>
                  <a:ea typeface="+mn-ea"/>
                  <a:cs typeface="+mn-cs"/>
                </a:rPr>
                <a:t>𝑉𝑐=0.53 √(𝑓^′ 𝑐)  𝑏 𝑑</a:t>
              </a:r>
              <a:endParaRPr kumimoji="0" lang="es-ES" sz="1800" b="0" i="1" u="none" strike="noStrike" kern="0" cap="none" spc="0" normalizeH="0" baseline="0">
                <a:ln>
                  <a:noFill/>
                </a:ln>
                <a:solidFill>
                  <a:schemeClr val="accent4">
                    <a:lumMod val="20000"/>
                    <a:lumOff val="80000"/>
                  </a:schemeClr>
                </a:solidFill>
                <a:effectLst/>
                <a:uLnTx/>
                <a:uFillTx/>
                <a:latin typeface="Cambria Math" panose="02040503050406030204" pitchFamily="18" charset="0"/>
                <a:ea typeface="+mn-ea"/>
                <a:cs typeface="+mn-cs"/>
              </a:endParaRPr>
            </a:p>
          </xdr:txBody>
        </xdr:sp>
      </mc:Fallback>
    </mc:AlternateContent>
    <xdr:clientData/>
  </xdr:oneCellAnchor>
  <xdr:twoCellAnchor>
    <xdr:from>
      <xdr:col>17</xdr:col>
      <xdr:colOff>238125</xdr:colOff>
      <xdr:row>384</xdr:row>
      <xdr:rowOff>19050</xdr:rowOff>
    </xdr:from>
    <xdr:to>
      <xdr:col>18</xdr:col>
      <xdr:colOff>66675</xdr:colOff>
      <xdr:row>385</xdr:row>
      <xdr:rowOff>152400</xdr:rowOff>
    </xdr:to>
    <xdr:cxnSp macro="">
      <xdr:nvCxnSpPr>
        <xdr:cNvPr id="251" name="Conector recto 250">
          <a:extLst>
            <a:ext uri="{FF2B5EF4-FFF2-40B4-BE49-F238E27FC236}">
              <a16:creationId xmlns:a16="http://schemas.microsoft.com/office/drawing/2014/main" id="{DBA83967-906D-4A5F-883D-56907C0B8084}"/>
            </a:ext>
          </a:extLst>
        </xdr:cNvPr>
        <xdr:cNvCxnSpPr/>
      </xdr:nvCxnSpPr>
      <xdr:spPr>
        <a:xfrm flipV="1">
          <a:off x="4629150" y="87925275"/>
          <a:ext cx="76200" cy="361950"/>
        </a:xfrm>
        <a:prstGeom prst="line">
          <a:avLst/>
        </a:prstGeom>
        <a:ln w="19050">
          <a:solidFill>
            <a:srgbClr val="FF0066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57150</xdr:colOff>
      <xdr:row>384</xdr:row>
      <xdr:rowOff>38100</xdr:rowOff>
    </xdr:from>
    <xdr:to>
      <xdr:col>21</xdr:col>
      <xdr:colOff>200025</xdr:colOff>
      <xdr:row>384</xdr:row>
      <xdr:rowOff>38100</xdr:rowOff>
    </xdr:to>
    <xdr:cxnSp macro="">
      <xdr:nvCxnSpPr>
        <xdr:cNvPr id="252" name="Conector recto 251">
          <a:extLst>
            <a:ext uri="{FF2B5EF4-FFF2-40B4-BE49-F238E27FC236}">
              <a16:creationId xmlns:a16="http://schemas.microsoft.com/office/drawing/2014/main" id="{8238416A-0D8E-440C-B53D-4AA73916060D}"/>
            </a:ext>
          </a:extLst>
        </xdr:cNvPr>
        <xdr:cNvCxnSpPr/>
      </xdr:nvCxnSpPr>
      <xdr:spPr>
        <a:xfrm>
          <a:off x="4695825" y="87944325"/>
          <a:ext cx="933450" cy="0"/>
        </a:xfrm>
        <a:prstGeom prst="line">
          <a:avLst/>
        </a:prstGeom>
        <a:ln w="19050">
          <a:solidFill>
            <a:srgbClr val="FF0066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17</xdr:col>
      <xdr:colOff>200026</xdr:colOff>
      <xdr:row>384</xdr:row>
      <xdr:rowOff>209551</xdr:rowOff>
    </xdr:from>
    <xdr:to>
      <xdr:col>18</xdr:col>
      <xdr:colOff>0</xdr:colOff>
      <xdr:row>385</xdr:row>
      <xdr:rowOff>142875</xdr:rowOff>
    </xdr:to>
    <xdr:cxnSp macro="">
      <xdr:nvCxnSpPr>
        <xdr:cNvPr id="253" name="Conector recto 252">
          <a:extLst>
            <a:ext uri="{FF2B5EF4-FFF2-40B4-BE49-F238E27FC236}">
              <a16:creationId xmlns:a16="http://schemas.microsoft.com/office/drawing/2014/main" id="{7AA3F9C1-0CDE-4C85-BBED-41A584B2CDE2}"/>
            </a:ext>
          </a:extLst>
        </xdr:cNvPr>
        <xdr:cNvCxnSpPr/>
      </xdr:nvCxnSpPr>
      <xdr:spPr>
        <a:xfrm flipH="1" flipV="1">
          <a:off x="4591051" y="88115776"/>
          <a:ext cx="47624" cy="161924"/>
        </a:xfrm>
        <a:prstGeom prst="line">
          <a:avLst/>
        </a:prstGeom>
        <a:ln w="19050">
          <a:solidFill>
            <a:srgbClr val="FF0066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238125</xdr:colOff>
      <xdr:row>393</xdr:row>
      <xdr:rowOff>28575</xdr:rowOff>
    </xdr:from>
    <xdr:to>
      <xdr:col>17</xdr:col>
      <xdr:colOff>133350</xdr:colOff>
      <xdr:row>393</xdr:row>
      <xdr:rowOff>38100</xdr:rowOff>
    </xdr:to>
    <xdr:cxnSp macro="">
      <xdr:nvCxnSpPr>
        <xdr:cNvPr id="254" name="Conector recto 253">
          <a:extLst>
            <a:ext uri="{FF2B5EF4-FFF2-40B4-BE49-F238E27FC236}">
              <a16:creationId xmlns:a16="http://schemas.microsoft.com/office/drawing/2014/main" id="{C91C4431-0C63-434A-B1C0-CA8C698A54B6}"/>
            </a:ext>
          </a:extLst>
        </xdr:cNvPr>
        <xdr:cNvCxnSpPr/>
      </xdr:nvCxnSpPr>
      <xdr:spPr>
        <a:xfrm>
          <a:off x="4133850" y="89954100"/>
          <a:ext cx="390525" cy="9525"/>
        </a:xfrm>
        <a:prstGeom prst="line">
          <a:avLst/>
        </a:prstGeom>
        <a:ln w="19050">
          <a:solidFill>
            <a:srgbClr val="FF0066"/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393</xdr:row>
      <xdr:rowOff>0</xdr:rowOff>
    </xdr:from>
    <xdr:to>
      <xdr:col>13</xdr:col>
      <xdr:colOff>238125</xdr:colOff>
      <xdr:row>393</xdr:row>
      <xdr:rowOff>0</xdr:rowOff>
    </xdr:to>
    <xdr:cxnSp macro="">
      <xdr:nvCxnSpPr>
        <xdr:cNvPr id="255" name="Conector recto de flecha 254">
          <a:extLst>
            <a:ext uri="{FF2B5EF4-FFF2-40B4-BE49-F238E27FC236}">
              <a16:creationId xmlns:a16="http://schemas.microsoft.com/office/drawing/2014/main" id="{91D2679A-ECE5-493C-A20E-EB5305F7FEF4}"/>
            </a:ext>
          </a:extLst>
        </xdr:cNvPr>
        <xdr:cNvCxnSpPr/>
      </xdr:nvCxnSpPr>
      <xdr:spPr>
        <a:xfrm>
          <a:off x="2524125" y="89925525"/>
          <a:ext cx="1066800" cy="0"/>
        </a:xfrm>
        <a:prstGeom prst="straightConnector1">
          <a:avLst/>
        </a:prstGeom>
        <a:ln w="12700">
          <a:solidFill>
            <a:srgbClr val="0070C0"/>
          </a:solidFill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4</xdr:col>
      <xdr:colOff>9525</xdr:colOff>
      <xdr:row>409</xdr:row>
      <xdr:rowOff>76200</xdr:rowOff>
    </xdr:from>
    <xdr:ext cx="1800225" cy="523875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56" name="CuadroTexto 255">
              <a:extLst>
                <a:ext uri="{FF2B5EF4-FFF2-40B4-BE49-F238E27FC236}">
                  <a16:creationId xmlns:a16="http://schemas.microsoft.com/office/drawing/2014/main" id="{8911E375-E97F-46D7-8638-68D66C0D53AE}"/>
                </a:ext>
              </a:extLst>
            </xdr:cNvPr>
            <xdr:cNvSpPr txBox="1"/>
          </xdr:nvSpPr>
          <xdr:spPr>
            <a:xfrm>
              <a:off x="1000125" y="93697425"/>
              <a:ext cx="1800225" cy="523875"/>
            </a:xfrm>
            <a:prstGeom prst="rect">
              <a:avLst/>
            </a:prstGeom>
            <a:solidFill>
              <a:srgbClr val="70AD47">
                <a:lumMod val="75000"/>
              </a:srgbClr>
            </a:solidFill>
            <a:ln w="19050" cmpd="dbl">
              <a:solidFill>
                <a:srgbClr val="002060"/>
              </a:solidFill>
            </a:ln>
            <a:effectLst/>
          </xdr:spPr>
          <xdr:txBody>
            <a:bodyPr vertOverflow="clip" horzOverflow="clip" wrap="square" lIns="0" tIns="0" rIns="0" bIns="0" rtlCol="0" anchor="t">
              <a:noAutofit/>
            </a:bodyPr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kumimoji="0" lang="es-ES" sz="1400" b="0" i="1" u="none" strike="noStrike" kern="0" cap="none" spc="0" normalizeH="0" baseline="0">
                        <a:ln>
                          <a:noFill/>
                        </a:ln>
                        <a:solidFill>
                          <a:schemeClr val="accent4">
                            <a:lumMod val="20000"/>
                            <a:lumOff val="80000"/>
                          </a:schemeClr>
                        </a:solidFill>
                        <a:effectLst/>
                        <a:uLnTx/>
                        <a:uFillTx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𝑉𝑢</m:t>
                    </m:r>
                    <m:r>
                      <a:rPr kumimoji="0" lang="es-ES" sz="1400" b="0" i="1" u="none" strike="noStrike" kern="0" cap="none" spc="0" normalizeH="0" baseline="0">
                        <a:ln>
                          <a:noFill/>
                        </a:ln>
                        <a:solidFill>
                          <a:schemeClr val="accent4">
                            <a:lumMod val="20000"/>
                            <a:lumOff val="80000"/>
                          </a:schemeClr>
                        </a:solidFill>
                        <a:effectLst/>
                        <a:uLnTx/>
                        <a:uFillTx/>
                        <a:latin typeface="Cambria Math" panose="02040503050406030204" pitchFamily="18" charset="0"/>
                        <a:ea typeface="+mn-ea"/>
                        <a:cs typeface="+mn-cs"/>
                      </a:rPr>
                      <m:t>=</m:t>
                    </m:r>
                    <m:sSub>
                      <m:sSubPr>
                        <m:ctrlPr>
                          <a:rPr kumimoji="0" lang="es-ES" sz="1400" b="0" i="1" u="none" strike="noStrike" kern="0" cap="none" spc="0" normalizeH="0" baseline="0">
                            <a:ln>
                              <a:noFill/>
                            </a:ln>
                            <a:solidFill>
                              <a:schemeClr val="accent4">
                                <a:lumMod val="20000"/>
                                <a:lumOff val="80000"/>
                              </a:schemeClr>
                            </a:solidFill>
                            <a:effectLst/>
                            <a:uLnTx/>
                            <a:uFillTx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sSubPr>
                      <m:e>
                        <m:r>
                          <a:rPr kumimoji="0" lang="es-ES" sz="1400" b="0" i="1" u="none" strike="noStrike" kern="0" cap="none" spc="0" normalizeH="0" baseline="0">
                            <a:ln>
                              <a:noFill/>
                            </a:ln>
                            <a:solidFill>
                              <a:schemeClr val="accent4">
                                <a:lumMod val="20000"/>
                                <a:lumOff val="80000"/>
                              </a:schemeClr>
                            </a:solidFill>
                            <a:effectLst/>
                            <a:uLnTx/>
                            <a:uFillTx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𝑞</m:t>
                        </m:r>
                      </m:e>
                      <m:sub>
                        <m:r>
                          <a:rPr kumimoji="0" lang="es-ES" sz="1400" b="0" i="1" u="none" strike="noStrike" kern="0" cap="none" spc="0" normalizeH="0" baseline="0">
                            <a:ln>
                              <a:noFill/>
                            </a:ln>
                            <a:solidFill>
                              <a:schemeClr val="accent4">
                                <a:lumMod val="20000"/>
                                <a:lumOff val="80000"/>
                              </a:schemeClr>
                            </a:solidFill>
                            <a:effectLst/>
                            <a:uLnTx/>
                            <a:uFillTx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𝑦</m:t>
                        </m:r>
                      </m:sub>
                    </m:sSub>
                    <m:r>
                      <a:rPr kumimoji="0" lang="es-ES" sz="1400" b="0" i="1" u="none" strike="noStrike" kern="0" cap="none" spc="0" normalizeH="0" baseline="0">
                        <a:ln>
                          <a:noFill/>
                        </a:ln>
                        <a:solidFill>
                          <a:schemeClr val="accent4">
                            <a:lumMod val="20000"/>
                            <a:lumOff val="80000"/>
                          </a:schemeClr>
                        </a:solidFill>
                        <a:effectLst/>
                        <a:uLnTx/>
                        <a:uFillTx/>
                        <a:latin typeface="Cambria Math" panose="02040503050406030204" pitchFamily="18" charset="0"/>
                        <a:ea typeface="+mn-ea"/>
                        <a:cs typeface="+mn-cs"/>
                      </a:rPr>
                      <m:t>∗</m:t>
                    </m:r>
                    <m:r>
                      <a:rPr kumimoji="0" lang="es-ES" sz="1400" b="0" i="1" u="none" strike="noStrike" kern="0" cap="none" spc="0" normalizeH="0" baseline="0">
                        <a:ln>
                          <a:noFill/>
                        </a:ln>
                        <a:solidFill>
                          <a:schemeClr val="accent4">
                            <a:lumMod val="20000"/>
                            <a:lumOff val="80000"/>
                          </a:schemeClr>
                        </a:solidFill>
                        <a:effectLst/>
                        <a:uLnTx/>
                        <a:uFillTx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𝐿𝑣</m:t>
                    </m:r>
                    <m:r>
                      <a:rPr kumimoji="0" lang="es-ES" sz="1400" b="0" i="1" u="none" strike="noStrike" kern="0" cap="none" spc="0" normalizeH="0" baseline="0">
                        <a:ln>
                          <a:noFill/>
                        </a:ln>
                        <a:solidFill>
                          <a:schemeClr val="accent4">
                            <a:lumMod val="20000"/>
                            <a:lumOff val="80000"/>
                          </a:schemeClr>
                        </a:solidFill>
                        <a:effectLst/>
                        <a:uLnTx/>
                        <a:uFillTx/>
                        <a:latin typeface="Cambria Math" panose="02040503050406030204" pitchFamily="18" charset="0"/>
                        <a:ea typeface="+mn-ea"/>
                        <a:cs typeface="+mn-cs"/>
                      </a:rPr>
                      <m:t>+</m:t>
                    </m:r>
                    <m:f>
                      <m:fPr>
                        <m:ctrlPr>
                          <a:rPr kumimoji="0" lang="es-ES" sz="1400" b="0" i="1" u="none" strike="noStrike" kern="0" cap="none" spc="0" normalizeH="0" baseline="0">
                            <a:ln>
                              <a:noFill/>
                            </a:ln>
                            <a:solidFill>
                              <a:schemeClr val="accent4">
                                <a:lumMod val="20000"/>
                                <a:lumOff val="80000"/>
                              </a:schemeClr>
                            </a:solidFill>
                            <a:effectLst/>
                            <a:uLnTx/>
                            <a:uFillTx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fPr>
                      <m:num>
                        <m:sSub>
                          <m:sSubPr>
                            <m:ctrlPr>
                              <a:rPr kumimoji="0" lang="es-ES" sz="1400" b="0" i="1" u="none" strike="noStrike" kern="0" cap="none" spc="0" normalizeH="0" baseline="0">
                                <a:ln>
                                  <a:noFill/>
                                </a:ln>
                                <a:solidFill>
                                  <a:schemeClr val="accent4">
                                    <a:lumMod val="20000"/>
                                    <a:lumOff val="80000"/>
                                  </a:schemeClr>
                                </a:solidFill>
                                <a:effectLst/>
                                <a:uLnTx/>
                                <a:uFillTx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sSubPr>
                          <m:e>
                            <m:r>
                              <a:rPr kumimoji="0" lang="es-ES" sz="1400" b="0" i="1" u="none" strike="noStrike" kern="0" cap="none" spc="0" normalizeH="0" baseline="0">
                                <a:ln>
                                  <a:noFill/>
                                </a:ln>
                                <a:solidFill>
                                  <a:schemeClr val="accent4">
                                    <a:lumMod val="20000"/>
                                    <a:lumOff val="80000"/>
                                  </a:schemeClr>
                                </a:solidFill>
                                <a:effectLst/>
                                <a:uLnTx/>
                                <a:uFillTx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𝑞</m:t>
                            </m:r>
                          </m:e>
                          <m:sub>
                            <m:r>
                              <a:rPr kumimoji="0" lang="es-ES" sz="1400" b="0" i="1" u="none" strike="noStrike" kern="0" cap="none" spc="0" normalizeH="0" baseline="0">
                                <a:ln>
                                  <a:noFill/>
                                </a:ln>
                                <a:solidFill>
                                  <a:schemeClr val="accent4">
                                    <a:lumMod val="20000"/>
                                    <a:lumOff val="80000"/>
                                  </a:schemeClr>
                                </a:solidFill>
                                <a:effectLst/>
                                <a:uLnTx/>
                                <a:uFillTx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𝑧</m:t>
                            </m:r>
                          </m:sub>
                        </m:sSub>
                        <m:r>
                          <a:rPr kumimoji="0" lang="es-ES" sz="1400" b="0" i="1" u="none" strike="noStrike" kern="0" cap="none" spc="0" normalizeH="0" baseline="0">
                            <a:ln>
                              <a:noFill/>
                            </a:ln>
                            <a:solidFill>
                              <a:schemeClr val="accent4">
                                <a:lumMod val="20000"/>
                                <a:lumOff val="80000"/>
                              </a:schemeClr>
                            </a:solidFill>
                            <a:effectLst/>
                            <a:uLnTx/>
                            <a:uFillTx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∗</m:t>
                        </m:r>
                        <m:r>
                          <a:rPr kumimoji="0" lang="es-ES" sz="1400" b="0" i="1" u="none" strike="noStrike" kern="0" cap="none" spc="0" normalizeH="0" baseline="0">
                            <a:ln>
                              <a:noFill/>
                            </a:ln>
                            <a:solidFill>
                              <a:schemeClr val="accent4">
                                <a:lumMod val="20000"/>
                                <a:lumOff val="80000"/>
                              </a:schemeClr>
                            </a:solidFill>
                            <a:effectLst/>
                            <a:uLnTx/>
                            <a:uFillTx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𝐿𝑣</m:t>
                        </m:r>
                      </m:num>
                      <m:den>
                        <m:r>
                          <a:rPr kumimoji="0" lang="es-ES" sz="1400" b="0" i="1" u="none" strike="noStrike" kern="0" cap="none" spc="0" normalizeH="0" baseline="0">
                            <a:ln>
                              <a:noFill/>
                            </a:ln>
                            <a:solidFill>
                              <a:schemeClr val="accent4">
                                <a:lumMod val="20000"/>
                                <a:lumOff val="80000"/>
                              </a:schemeClr>
                            </a:solidFill>
                            <a:effectLst/>
                            <a:uLnTx/>
                            <a:uFillTx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2</m:t>
                        </m:r>
                      </m:den>
                    </m:f>
                  </m:oMath>
                </m:oMathPara>
              </a14:m>
              <a:endParaRPr kumimoji="0" lang="es-ES" sz="1400" b="0" i="1" u="none" strike="noStrike" kern="0" cap="none" spc="0" normalizeH="0" baseline="0">
                <a:ln>
                  <a:noFill/>
                </a:ln>
                <a:solidFill>
                  <a:schemeClr val="accent4">
                    <a:lumMod val="20000"/>
                    <a:lumOff val="80000"/>
                  </a:schemeClr>
                </a:solidFill>
                <a:effectLst/>
                <a:uLnTx/>
                <a:uFillTx/>
                <a:latin typeface="Cambria Math" panose="02040503050406030204" pitchFamily="18" charset="0"/>
                <a:ea typeface="+mn-ea"/>
                <a:cs typeface="+mn-cs"/>
              </a:endParaRPr>
            </a:p>
          </xdr:txBody>
        </xdr:sp>
      </mc:Choice>
      <mc:Fallback xmlns="">
        <xdr:sp macro="" textlink="">
          <xdr:nvSpPr>
            <xdr:cNvPr id="256" name="CuadroTexto 255">
              <a:extLst>
                <a:ext uri="{FF2B5EF4-FFF2-40B4-BE49-F238E27FC236}">
                  <a16:creationId xmlns:a16="http://schemas.microsoft.com/office/drawing/2014/main" id="{8911E375-E97F-46D7-8638-68D66C0D53AE}"/>
                </a:ext>
              </a:extLst>
            </xdr:cNvPr>
            <xdr:cNvSpPr txBox="1"/>
          </xdr:nvSpPr>
          <xdr:spPr>
            <a:xfrm>
              <a:off x="1000125" y="93697425"/>
              <a:ext cx="1800225" cy="523875"/>
            </a:xfrm>
            <a:prstGeom prst="rect">
              <a:avLst/>
            </a:prstGeom>
            <a:solidFill>
              <a:srgbClr val="70AD47">
                <a:lumMod val="75000"/>
              </a:srgbClr>
            </a:solidFill>
            <a:ln w="19050" cmpd="dbl">
              <a:solidFill>
                <a:srgbClr val="002060"/>
              </a:solidFill>
            </a:ln>
            <a:effectLst/>
          </xdr:spPr>
          <xdr:txBody>
            <a:bodyPr vertOverflow="clip" horzOverflow="clip" wrap="square" lIns="0" tIns="0" rIns="0" bIns="0" rtlCol="0" anchor="t">
              <a:noAutofit/>
            </a:bodyPr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s-ES" sz="1400" b="0" i="0" u="none" strike="noStrike" kern="0" cap="none" spc="0" normalizeH="0" baseline="0">
                  <a:ln>
                    <a:noFill/>
                  </a:ln>
                  <a:solidFill>
                    <a:schemeClr val="accent4">
                      <a:lumMod val="20000"/>
                      <a:lumOff val="80000"/>
                    </a:schemeClr>
                  </a:solidFill>
                  <a:effectLst/>
                  <a:uLnTx/>
                  <a:uFillTx/>
                  <a:latin typeface="Cambria Math" panose="02040503050406030204" pitchFamily="18" charset="0"/>
                  <a:ea typeface="+mn-ea"/>
                  <a:cs typeface="+mn-cs"/>
                </a:rPr>
                <a:t>𝑉𝑢=𝑞_𝑦∗𝐿𝑣+(𝑞_𝑧∗𝐿𝑣)/2</a:t>
              </a:r>
              <a:endParaRPr kumimoji="0" lang="es-ES" sz="1400" b="0" i="1" u="none" strike="noStrike" kern="0" cap="none" spc="0" normalizeH="0" baseline="0">
                <a:ln>
                  <a:noFill/>
                </a:ln>
                <a:solidFill>
                  <a:schemeClr val="accent4">
                    <a:lumMod val="20000"/>
                    <a:lumOff val="80000"/>
                  </a:schemeClr>
                </a:solidFill>
                <a:effectLst/>
                <a:uLnTx/>
                <a:uFillTx/>
                <a:latin typeface="Cambria Math" panose="02040503050406030204" pitchFamily="18" charset="0"/>
                <a:ea typeface="+mn-ea"/>
                <a:cs typeface="+mn-cs"/>
              </a:endParaRPr>
            </a:p>
          </xdr:txBody>
        </xdr:sp>
      </mc:Fallback>
    </mc:AlternateContent>
    <xdr:clientData/>
  </xdr:oneCellAnchor>
  <xdr:oneCellAnchor>
    <xdr:from>
      <xdr:col>4</xdr:col>
      <xdr:colOff>66675</xdr:colOff>
      <xdr:row>415</xdr:row>
      <xdr:rowOff>95250</xdr:rowOff>
    </xdr:from>
    <xdr:ext cx="1028700" cy="333375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57" name="CuadroTexto 256">
              <a:extLst>
                <a:ext uri="{FF2B5EF4-FFF2-40B4-BE49-F238E27FC236}">
                  <a16:creationId xmlns:a16="http://schemas.microsoft.com/office/drawing/2014/main" id="{A50C5963-8BA7-475D-BD44-15129C7934F2}"/>
                </a:ext>
              </a:extLst>
            </xdr:cNvPr>
            <xdr:cNvSpPr txBox="1"/>
          </xdr:nvSpPr>
          <xdr:spPr>
            <a:xfrm>
              <a:off x="1057275" y="95088075"/>
              <a:ext cx="1028700" cy="333375"/>
            </a:xfrm>
            <a:prstGeom prst="rect">
              <a:avLst/>
            </a:prstGeom>
            <a:solidFill>
              <a:srgbClr val="70AD47">
                <a:lumMod val="75000"/>
              </a:srgbClr>
            </a:solidFill>
            <a:ln w="19050" cmpd="dbl">
              <a:solidFill>
                <a:srgbClr val="002060"/>
              </a:solidFill>
            </a:ln>
            <a:effectLst/>
          </xdr:spPr>
          <xdr:txBody>
            <a:bodyPr vertOverflow="clip" horzOverflow="clip" wrap="square" lIns="0" tIns="0" rIns="0" bIns="0" rtlCol="0" anchor="t">
              <a:noAutofit/>
            </a:bodyPr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kumimoji="0" lang="es-ES" sz="1600" b="0" i="1" u="none" strike="noStrike" kern="0" cap="none" spc="0" normalizeH="0" baseline="0">
                        <a:ln>
                          <a:noFill/>
                        </a:ln>
                        <a:solidFill>
                          <a:schemeClr val="accent4">
                            <a:lumMod val="20000"/>
                            <a:lumOff val="80000"/>
                          </a:schemeClr>
                        </a:solidFill>
                        <a:effectLst/>
                        <a:uLnTx/>
                        <a:uFillTx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𝑉𝑛</m:t>
                    </m:r>
                    <m:r>
                      <a:rPr kumimoji="0" lang="es-ES" sz="1600" b="0" i="1" u="none" strike="noStrike" kern="0" cap="none" spc="0" normalizeH="0" baseline="0">
                        <a:ln>
                          <a:noFill/>
                        </a:ln>
                        <a:solidFill>
                          <a:schemeClr val="accent4">
                            <a:lumMod val="20000"/>
                            <a:lumOff val="80000"/>
                          </a:schemeClr>
                        </a:solidFill>
                        <a:effectLst/>
                        <a:uLnTx/>
                        <a:uFillTx/>
                        <a:latin typeface="Cambria Math" panose="02040503050406030204" pitchFamily="18" charset="0"/>
                        <a:ea typeface="+mn-ea"/>
                        <a:cs typeface="+mn-cs"/>
                      </a:rPr>
                      <m:t>=</m:t>
                    </m:r>
                    <m:r>
                      <a:rPr kumimoji="0" lang="es-ES" sz="1600" b="0" i="1" u="none" strike="noStrike" kern="0" cap="none" spc="0" normalizeH="0" baseline="0">
                        <a:ln>
                          <a:noFill/>
                        </a:ln>
                        <a:solidFill>
                          <a:schemeClr val="accent4">
                            <a:lumMod val="20000"/>
                            <a:lumOff val="80000"/>
                          </a:schemeClr>
                        </a:solidFill>
                        <a:effectLst/>
                        <a:uLnTx/>
                        <a:uFillTx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𝑉𝑢</m:t>
                    </m:r>
                    <m:r>
                      <a:rPr kumimoji="0" lang="es-ES" sz="1600" b="0" i="1" u="none" strike="noStrike" kern="0" cap="none" spc="0" normalizeH="0" baseline="0">
                        <a:ln>
                          <a:noFill/>
                        </a:ln>
                        <a:solidFill>
                          <a:schemeClr val="accent4">
                            <a:lumMod val="20000"/>
                            <a:lumOff val="80000"/>
                          </a:schemeClr>
                        </a:solidFill>
                        <a:effectLst/>
                        <a:uLnTx/>
                        <a:uFillTx/>
                        <a:latin typeface="Cambria Math" panose="02040503050406030204" pitchFamily="18" charset="0"/>
                        <a:ea typeface="+mn-ea"/>
                        <a:cs typeface="+mn-cs"/>
                      </a:rPr>
                      <m:t>/</m:t>
                    </m:r>
                    <m:r>
                      <a:rPr kumimoji="0" lang="es-ES" sz="1600" b="0" i="1" u="none" strike="noStrike" kern="0" cap="none" spc="0" normalizeH="0" baseline="0">
                        <a:ln>
                          <a:noFill/>
                        </a:ln>
                        <a:solidFill>
                          <a:schemeClr val="accent4">
                            <a:lumMod val="20000"/>
                            <a:lumOff val="80000"/>
                          </a:schemeClr>
                        </a:solidFill>
                        <a:effectLst/>
                        <a:uLnTx/>
                        <a:uFillTx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𝜙</m:t>
                    </m:r>
                  </m:oMath>
                </m:oMathPara>
              </a14:m>
              <a:endParaRPr kumimoji="0" lang="es-ES" sz="1600" b="0" i="1" u="none" strike="noStrike" kern="0" cap="none" spc="0" normalizeH="0" baseline="0">
                <a:ln>
                  <a:noFill/>
                </a:ln>
                <a:solidFill>
                  <a:schemeClr val="accent4">
                    <a:lumMod val="20000"/>
                    <a:lumOff val="80000"/>
                  </a:schemeClr>
                </a:solidFill>
                <a:effectLst/>
                <a:uLnTx/>
                <a:uFillTx/>
                <a:latin typeface="Cambria Math" panose="02040503050406030204" pitchFamily="18" charset="0"/>
                <a:ea typeface="+mn-ea"/>
                <a:cs typeface="+mn-cs"/>
              </a:endParaRPr>
            </a:p>
          </xdr:txBody>
        </xdr:sp>
      </mc:Choice>
      <mc:Fallback xmlns="">
        <xdr:sp macro="" textlink="">
          <xdr:nvSpPr>
            <xdr:cNvPr id="257" name="CuadroTexto 256">
              <a:extLst>
                <a:ext uri="{FF2B5EF4-FFF2-40B4-BE49-F238E27FC236}">
                  <a16:creationId xmlns:a16="http://schemas.microsoft.com/office/drawing/2014/main" id="{A50C5963-8BA7-475D-BD44-15129C7934F2}"/>
                </a:ext>
              </a:extLst>
            </xdr:cNvPr>
            <xdr:cNvSpPr txBox="1"/>
          </xdr:nvSpPr>
          <xdr:spPr>
            <a:xfrm>
              <a:off x="1057275" y="95088075"/>
              <a:ext cx="1028700" cy="333375"/>
            </a:xfrm>
            <a:prstGeom prst="rect">
              <a:avLst/>
            </a:prstGeom>
            <a:solidFill>
              <a:srgbClr val="70AD47">
                <a:lumMod val="75000"/>
              </a:srgbClr>
            </a:solidFill>
            <a:ln w="19050" cmpd="dbl">
              <a:solidFill>
                <a:srgbClr val="002060"/>
              </a:solidFill>
            </a:ln>
            <a:effectLst/>
          </xdr:spPr>
          <xdr:txBody>
            <a:bodyPr vertOverflow="clip" horzOverflow="clip" wrap="square" lIns="0" tIns="0" rIns="0" bIns="0" rtlCol="0" anchor="t">
              <a:noAutofit/>
            </a:bodyPr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s-ES" sz="1600" b="0" i="0" u="none" strike="noStrike" kern="0" cap="none" spc="0" normalizeH="0" baseline="0">
                  <a:ln>
                    <a:noFill/>
                  </a:ln>
                  <a:solidFill>
                    <a:schemeClr val="accent4">
                      <a:lumMod val="20000"/>
                      <a:lumOff val="80000"/>
                    </a:schemeClr>
                  </a:solidFill>
                  <a:effectLst/>
                  <a:uLnTx/>
                  <a:uFillTx/>
                  <a:latin typeface="Cambria Math" panose="02040503050406030204" pitchFamily="18" charset="0"/>
                  <a:ea typeface="+mn-ea"/>
                  <a:cs typeface="+mn-cs"/>
                </a:rPr>
                <a:t>𝑉𝑛=𝑉𝑢/𝜙</a:t>
              </a:r>
              <a:endParaRPr kumimoji="0" lang="es-ES" sz="1600" b="0" i="1" u="none" strike="noStrike" kern="0" cap="none" spc="0" normalizeH="0" baseline="0">
                <a:ln>
                  <a:noFill/>
                </a:ln>
                <a:solidFill>
                  <a:schemeClr val="accent4">
                    <a:lumMod val="20000"/>
                    <a:lumOff val="80000"/>
                  </a:schemeClr>
                </a:solidFill>
                <a:effectLst/>
                <a:uLnTx/>
                <a:uFillTx/>
                <a:latin typeface="Cambria Math" panose="02040503050406030204" pitchFamily="18" charset="0"/>
                <a:ea typeface="+mn-ea"/>
                <a:cs typeface="+mn-cs"/>
              </a:endParaRPr>
            </a:p>
          </xdr:txBody>
        </xdr:sp>
      </mc:Fallback>
    </mc:AlternateContent>
    <xdr:clientData/>
  </xdr:oneCellAnchor>
  <xdr:oneCellAnchor>
    <xdr:from>
      <xdr:col>4</xdr:col>
      <xdr:colOff>66676</xdr:colOff>
      <xdr:row>419</xdr:row>
      <xdr:rowOff>104774</xdr:rowOff>
    </xdr:from>
    <xdr:ext cx="1123950" cy="29527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58" name="CuadroTexto 257">
              <a:extLst>
                <a:ext uri="{FF2B5EF4-FFF2-40B4-BE49-F238E27FC236}">
                  <a16:creationId xmlns:a16="http://schemas.microsoft.com/office/drawing/2014/main" id="{021F624F-98E3-41B9-BC78-2F75BB63CE02}"/>
                </a:ext>
              </a:extLst>
            </xdr:cNvPr>
            <xdr:cNvSpPr txBox="1"/>
          </xdr:nvSpPr>
          <xdr:spPr>
            <a:xfrm>
              <a:off x="1057276" y="96011999"/>
              <a:ext cx="1123950" cy="295276"/>
            </a:xfrm>
            <a:prstGeom prst="rect">
              <a:avLst/>
            </a:prstGeom>
            <a:solidFill>
              <a:srgbClr val="70AD47">
                <a:lumMod val="75000"/>
              </a:srgbClr>
            </a:solidFill>
            <a:ln w="19050" cmpd="dbl">
              <a:solidFill>
                <a:srgbClr val="002060"/>
              </a:solidFill>
            </a:ln>
            <a:effectLst/>
          </xdr:spPr>
          <xdr:txBody>
            <a:bodyPr vertOverflow="clip" horzOverflow="clip" wrap="square" lIns="0" tIns="0" rIns="0" bIns="0" rtlCol="0" anchor="t">
              <a:noAutofit/>
            </a:bodyPr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kumimoji="0" lang="es-ES" sz="1600" b="0" i="1" u="none" strike="noStrike" kern="0" cap="none" spc="0" normalizeH="0" baseline="0">
                        <a:ln>
                          <a:noFill/>
                        </a:ln>
                        <a:solidFill>
                          <a:schemeClr val="accent4">
                            <a:lumMod val="20000"/>
                            <a:lumOff val="80000"/>
                          </a:schemeClr>
                        </a:solidFill>
                        <a:effectLst/>
                        <a:uLnTx/>
                        <a:uFillTx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𝑉𝑐</m:t>
                    </m:r>
                    <m:r>
                      <a:rPr kumimoji="0" lang="es-ES" sz="1600" b="0" i="1" u="none" strike="noStrike" kern="0" cap="none" spc="0" normalizeH="0" baseline="0">
                        <a:ln>
                          <a:noFill/>
                        </a:ln>
                        <a:solidFill>
                          <a:schemeClr val="accent4">
                            <a:lumMod val="20000"/>
                            <a:lumOff val="80000"/>
                          </a:schemeClr>
                        </a:solidFill>
                        <a:effectLst/>
                        <a:uLnTx/>
                        <a:uFillTx/>
                        <a:latin typeface="Cambria Math" panose="02040503050406030204" pitchFamily="18" charset="0"/>
                        <a:ea typeface="+mn-ea"/>
                        <a:cs typeface="+mn-cs"/>
                      </a:rPr>
                      <m:t>≥</m:t>
                    </m:r>
                    <m:r>
                      <a:rPr kumimoji="0" lang="es-ES" sz="1600" b="0" i="1" u="none" strike="noStrike" kern="0" cap="none" spc="0" normalizeH="0" baseline="0">
                        <a:ln>
                          <a:noFill/>
                        </a:ln>
                        <a:solidFill>
                          <a:schemeClr val="accent4">
                            <a:lumMod val="20000"/>
                            <a:lumOff val="80000"/>
                          </a:schemeClr>
                        </a:solidFill>
                        <a:effectLst/>
                        <a:uLnTx/>
                        <a:uFillTx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𝑉𝑛</m:t>
                    </m:r>
                  </m:oMath>
                </m:oMathPara>
              </a14:m>
              <a:endParaRPr kumimoji="0" lang="es-ES" sz="1600" b="0" i="1" u="none" strike="noStrike" kern="0" cap="none" spc="0" normalizeH="0" baseline="0">
                <a:ln>
                  <a:noFill/>
                </a:ln>
                <a:solidFill>
                  <a:schemeClr val="accent4">
                    <a:lumMod val="20000"/>
                    <a:lumOff val="80000"/>
                  </a:schemeClr>
                </a:solidFill>
                <a:effectLst/>
                <a:uLnTx/>
                <a:uFillTx/>
                <a:latin typeface="Cambria Math" panose="02040503050406030204" pitchFamily="18" charset="0"/>
                <a:ea typeface="+mn-ea"/>
                <a:cs typeface="+mn-cs"/>
              </a:endParaRPr>
            </a:p>
          </xdr:txBody>
        </xdr:sp>
      </mc:Choice>
      <mc:Fallback xmlns="">
        <xdr:sp macro="" textlink="">
          <xdr:nvSpPr>
            <xdr:cNvPr id="258" name="CuadroTexto 257">
              <a:extLst>
                <a:ext uri="{FF2B5EF4-FFF2-40B4-BE49-F238E27FC236}">
                  <a16:creationId xmlns:a16="http://schemas.microsoft.com/office/drawing/2014/main" id="{021F624F-98E3-41B9-BC78-2F75BB63CE02}"/>
                </a:ext>
              </a:extLst>
            </xdr:cNvPr>
            <xdr:cNvSpPr txBox="1"/>
          </xdr:nvSpPr>
          <xdr:spPr>
            <a:xfrm>
              <a:off x="1057276" y="96011999"/>
              <a:ext cx="1123950" cy="295276"/>
            </a:xfrm>
            <a:prstGeom prst="rect">
              <a:avLst/>
            </a:prstGeom>
            <a:solidFill>
              <a:srgbClr val="70AD47">
                <a:lumMod val="75000"/>
              </a:srgbClr>
            </a:solidFill>
            <a:ln w="19050" cmpd="dbl">
              <a:solidFill>
                <a:srgbClr val="002060"/>
              </a:solidFill>
            </a:ln>
            <a:effectLst/>
          </xdr:spPr>
          <xdr:txBody>
            <a:bodyPr vertOverflow="clip" horzOverflow="clip" wrap="square" lIns="0" tIns="0" rIns="0" bIns="0" rtlCol="0" anchor="t">
              <a:noAutofit/>
            </a:bodyPr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s-ES" sz="1600" b="0" i="0" u="none" strike="noStrike" kern="0" cap="none" spc="0" normalizeH="0" baseline="0">
                  <a:ln>
                    <a:noFill/>
                  </a:ln>
                  <a:solidFill>
                    <a:schemeClr val="accent4">
                      <a:lumMod val="20000"/>
                      <a:lumOff val="80000"/>
                    </a:schemeClr>
                  </a:solidFill>
                  <a:effectLst/>
                  <a:uLnTx/>
                  <a:uFillTx/>
                  <a:latin typeface="Cambria Math" panose="02040503050406030204" pitchFamily="18" charset="0"/>
                  <a:ea typeface="+mn-ea"/>
                  <a:cs typeface="+mn-cs"/>
                </a:rPr>
                <a:t>𝑉𝑐≥𝑉𝑛</a:t>
              </a:r>
              <a:endParaRPr kumimoji="0" lang="es-ES" sz="1600" b="0" i="1" u="none" strike="noStrike" kern="0" cap="none" spc="0" normalizeH="0" baseline="0">
                <a:ln>
                  <a:noFill/>
                </a:ln>
                <a:solidFill>
                  <a:schemeClr val="accent4">
                    <a:lumMod val="20000"/>
                    <a:lumOff val="80000"/>
                  </a:schemeClr>
                </a:solidFill>
                <a:effectLst/>
                <a:uLnTx/>
                <a:uFillTx/>
                <a:latin typeface="Cambria Math" panose="02040503050406030204" pitchFamily="18" charset="0"/>
                <a:ea typeface="+mn-ea"/>
                <a:cs typeface="+mn-cs"/>
              </a:endParaRPr>
            </a:p>
          </xdr:txBody>
        </xdr:sp>
      </mc:Fallback>
    </mc:AlternateContent>
    <xdr:clientData/>
  </xdr:oneCellAnchor>
  <xdr:twoCellAnchor>
    <xdr:from>
      <xdr:col>10</xdr:col>
      <xdr:colOff>0</xdr:colOff>
      <xdr:row>441</xdr:row>
      <xdr:rowOff>19050</xdr:rowOff>
    </xdr:from>
    <xdr:to>
      <xdr:col>20</xdr:col>
      <xdr:colOff>0</xdr:colOff>
      <xdr:row>444</xdr:row>
      <xdr:rowOff>28575</xdr:rowOff>
    </xdr:to>
    <xdr:cxnSp macro="">
      <xdr:nvCxnSpPr>
        <xdr:cNvPr id="259" name="Conector recto 258">
          <a:extLst>
            <a:ext uri="{FF2B5EF4-FFF2-40B4-BE49-F238E27FC236}">
              <a16:creationId xmlns:a16="http://schemas.microsoft.com/office/drawing/2014/main" id="{EC9EC528-FABD-4A71-9B36-4E579B3AA3C6}"/>
            </a:ext>
          </a:extLst>
        </xdr:cNvPr>
        <xdr:cNvCxnSpPr/>
      </xdr:nvCxnSpPr>
      <xdr:spPr>
        <a:xfrm flipH="1">
          <a:off x="2524125" y="100850700"/>
          <a:ext cx="2657475" cy="695325"/>
        </a:xfrm>
        <a:prstGeom prst="line">
          <a:avLst/>
        </a:prstGeom>
        <a:ln w="190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440</xdr:row>
      <xdr:rowOff>228600</xdr:rowOff>
    </xdr:from>
    <xdr:to>
      <xdr:col>10</xdr:col>
      <xdr:colOff>0</xdr:colOff>
      <xdr:row>444</xdr:row>
      <xdr:rowOff>38101</xdr:rowOff>
    </xdr:to>
    <xdr:cxnSp macro="">
      <xdr:nvCxnSpPr>
        <xdr:cNvPr id="260" name="Conector recto 259">
          <a:extLst>
            <a:ext uri="{FF2B5EF4-FFF2-40B4-BE49-F238E27FC236}">
              <a16:creationId xmlns:a16="http://schemas.microsoft.com/office/drawing/2014/main" id="{6033FA63-7B3A-4B06-92ED-D449C446D1E6}"/>
            </a:ext>
          </a:extLst>
        </xdr:cNvPr>
        <xdr:cNvCxnSpPr/>
      </xdr:nvCxnSpPr>
      <xdr:spPr>
        <a:xfrm flipV="1">
          <a:off x="2524125" y="100822125"/>
          <a:ext cx="0" cy="733426"/>
        </a:xfrm>
        <a:prstGeom prst="line">
          <a:avLst/>
        </a:prstGeom>
        <a:ln w="190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76200</xdr:colOff>
      <xdr:row>434</xdr:row>
      <xdr:rowOff>76203</xdr:rowOff>
    </xdr:from>
    <xdr:to>
      <xdr:col>12</xdr:col>
      <xdr:colOff>76201</xdr:colOff>
      <xdr:row>443</xdr:row>
      <xdr:rowOff>57150</xdr:rowOff>
    </xdr:to>
    <xdr:cxnSp macro="">
      <xdr:nvCxnSpPr>
        <xdr:cNvPr id="261" name="Conector recto 260">
          <a:extLst>
            <a:ext uri="{FF2B5EF4-FFF2-40B4-BE49-F238E27FC236}">
              <a16:creationId xmlns:a16="http://schemas.microsoft.com/office/drawing/2014/main" id="{815FD349-2BAF-4C4B-9199-EA618A77B4E8}"/>
            </a:ext>
          </a:extLst>
        </xdr:cNvPr>
        <xdr:cNvCxnSpPr/>
      </xdr:nvCxnSpPr>
      <xdr:spPr>
        <a:xfrm flipV="1">
          <a:off x="3181350" y="99269553"/>
          <a:ext cx="1" cy="2076447"/>
        </a:xfrm>
        <a:prstGeom prst="line">
          <a:avLst/>
        </a:prstGeom>
        <a:ln w="19050">
          <a:solidFill>
            <a:srgbClr val="FF0066"/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9525</xdr:colOff>
      <xdr:row>432</xdr:row>
      <xdr:rowOff>219075</xdr:rowOff>
    </xdr:from>
    <xdr:to>
      <xdr:col>20</xdr:col>
      <xdr:colOff>28575</xdr:colOff>
      <xdr:row>432</xdr:row>
      <xdr:rowOff>219075</xdr:rowOff>
    </xdr:to>
    <xdr:cxnSp macro="">
      <xdr:nvCxnSpPr>
        <xdr:cNvPr id="262" name="Conector recto de flecha 261">
          <a:extLst>
            <a:ext uri="{FF2B5EF4-FFF2-40B4-BE49-F238E27FC236}">
              <a16:creationId xmlns:a16="http://schemas.microsoft.com/office/drawing/2014/main" id="{2ED6BEB8-3C99-4BD4-A7F9-C934D0E46EAC}"/>
            </a:ext>
          </a:extLst>
        </xdr:cNvPr>
        <xdr:cNvCxnSpPr/>
      </xdr:nvCxnSpPr>
      <xdr:spPr>
        <a:xfrm>
          <a:off x="4152900" y="98955225"/>
          <a:ext cx="1057275" cy="0"/>
        </a:xfrm>
        <a:prstGeom prst="straightConnector1">
          <a:avLst/>
        </a:prstGeom>
        <a:ln w="12700">
          <a:solidFill>
            <a:srgbClr val="0070C0"/>
          </a:solidFill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228600</xdr:colOff>
      <xdr:row>435</xdr:row>
      <xdr:rowOff>0</xdr:rowOff>
    </xdr:from>
    <xdr:to>
      <xdr:col>15</xdr:col>
      <xdr:colOff>238125</xdr:colOff>
      <xdr:row>435</xdr:row>
      <xdr:rowOff>0</xdr:rowOff>
    </xdr:to>
    <xdr:cxnSp macro="">
      <xdr:nvCxnSpPr>
        <xdr:cNvPr id="263" name="Conector recto de flecha 262">
          <a:extLst>
            <a:ext uri="{FF2B5EF4-FFF2-40B4-BE49-F238E27FC236}">
              <a16:creationId xmlns:a16="http://schemas.microsoft.com/office/drawing/2014/main" id="{B95983EB-1CA0-4649-B774-EB63E04A0A66}"/>
            </a:ext>
          </a:extLst>
        </xdr:cNvPr>
        <xdr:cNvCxnSpPr/>
      </xdr:nvCxnSpPr>
      <xdr:spPr>
        <a:xfrm>
          <a:off x="3581400" y="99421950"/>
          <a:ext cx="552450" cy="0"/>
        </a:xfrm>
        <a:prstGeom prst="straightConnector1">
          <a:avLst/>
        </a:prstGeom>
        <a:ln w="12700">
          <a:solidFill>
            <a:srgbClr val="0070C0"/>
          </a:solidFill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20</xdr:col>
      <xdr:colOff>238125</xdr:colOff>
      <xdr:row>439</xdr:row>
      <xdr:rowOff>0</xdr:rowOff>
    </xdr:from>
    <xdr:to>
      <xdr:col>20</xdr:col>
      <xdr:colOff>238126</xdr:colOff>
      <xdr:row>441</xdr:row>
      <xdr:rowOff>66675</xdr:rowOff>
    </xdr:to>
    <xdr:cxnSp macro="">
      <xdr:nvCxnSpPr>
        <xdr:cNvPr id="264" name="Conector recto de flecha 263">
          <a:extLst>
            <a:ext uri="{FF2B5EF4-FFF2-40B4-BE49-F238E27FC236}">
              <a16:creationId xmlns:a16="http://schemas.microsoft.com/office/drawing/2014/main" id="{D326245E-C57C-40C2-A2F3-4DE2D36DB598}"/>
            </a:ext>
          </a:extLst>
        </xdr:cNvPr>
        <xdr:cNvCxnSpPr/>
      </xdr:nvCxnSpPr>
      <xdr:spPr>
        <a:xfrm flipH="1">
          <a:off x="5419725" y="100364925"/>
          <a:ext cx="1" cy="533400"/>
        </a:xfrm>
        <a:prstGeom prst="straightConnector1">
          <a:avLst/>
        </a:prstGeom>
        <a:ln w="19050">
          <a:solidFill>
            <a:srgbClr val="0070C0"/>
          </a:solidFill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19050</xdr:colOff>
      <xdr:row>438</xdr:row>
      <xdr:rowOff>219075</xdr:rowOff>
    </xdr:from>
    <xdr:to>
      <xdr:col>9</xdr:col>
      <xdr:colOff>19052</xdr:colOff>
      <xdr:row>443</xdr:row>
      <xdr:rowOff>209550</xdr:rowOff>
    </xdr:to>
    <xdr:cxnSp macro="">
      <xdr:nvCxnSpPr>
        <xdr:cNvPr id="265" name="Conector recto de flecha 264">
          <a:extLst>
            <a:ext uri="{FF2B5EF4-FFF2-40B4-BE49-F238E27FC236}">
              <a16:creationId xmlns:a16="http://schemas.microsoft.com/office/drawing/2014/main" id="{9EA1E93C-3518-4433-85F0-DAEC84653C6C}"/>
            </a:ext>
          </a:extLst>
        </xdr:cNvPr>
        <xdr:cNvCxnSpPr/>
      </xdr:nvCxnSpPr>
      <xdr:spPr>
        <a:xfrm flipH="1">
          <a:off x="2295525" y="100345875"/>
          <a:ext cx="2" cy="1152525"/>
        </a:xfrm>
        <a:prstGeom prst="straightConnector1">
          <a:avLst/>
        </a:prstGeom>
        <a:ln w="19050">
          <a:solidFill>
            <a:srgbClr val="0070C0"/>
          </a:solidFill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104775</xdr:colOff>
      <xdr:row>437</xdr:row>
      <xdr:rowOff>0</xdr:rowOff>
    </xdr:from>
    <xdr:to>
      <xdr:col>19</xdr:col>
      <xdr:colOff>238125</xdr:colOff>
      <xdr:row>437</xdr:row>
      <xdr:rowOff>9525</xdr:rowOff>
    </xdr:to>
    <xdr:cxnSp macro="">
      <xdr:nvCxnSpPr>
        <xdr:cNvPr id="266" name="Conector recto de flecha 265">
          <a:extLst>
            <a:ext uri="{FF2B5EF4-FFF2-40B4-BE49-F238E27FC236}">
              <a16:creationId xmlns:a16="http://schemas.microsoft.com/office/drawing/2014/main" id="{A296F37C-C6EF-48C3-940B-7D42662F9859}"/>
            </a:ext>
          </a:extLst>
        </xdr:cNvPr>
        <xdr:cNvCxnSpPr/>
      </xdr:nvCxnSpPr>
      <xdr:spPr>
        <a:xfrm>
          <a:off x="3209925" y="99888675"/>
          <a:ext cx="1914525" cy="9525"/>
        </a:xfrm>
        <a:prstGeom prst="straightConnector1">
          <a:avLst/>
        </a:prstGeom>
        <a:ln w="12700">
          <a:solidFill>
            <a:srgbClr val="0070C0"/>
          </a:solidFill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19050</xdr:colOff>
      <xdr:row>443</xdr:row>
      <xdr:rowOff>38100</xdr:rowOff>
    </xdr:from>
    <xdr:to>
      <xdr:col>12</xdr:col>
      <xdr:colOff>123825</xdr:colOff>
      <xdr:row>443</xdr:row>
      <xdr:rowOff>38100</xdr:rowOff>
    </xdr:to>
    <xdr:cxnSp macro="">
      <xdr:nvCxnSpPr>
        <xdr:cNvPr id="267" name="Conector recto 266">
          <a:extLst>
            <a:ext uri="{FF2B5EF4-FFF2-40B4-BE49-F238E27FC236}">
              <a16:creationId xmlns:a16="http://schemas.microsoft.com/office/drawing/2014/main" id="{7E635B19-FC36-413F-8F01-840641B75444}"/>
            </a:ext>
          </a:extLst>
        </xdr:cNvPr>
        <xdr:cNvCxnSpPr/>
      </xdr:nvCxnSpPr>
      <xdr:spPr>
        <a:xfrm>
          <a:off x="2543175" y="101326950"/>
          <a:ext cx="685800" cy="0"/>
        </a:xfrm>
        <a:prstGeom prst="line">
          <a:avLst/>
        </a:prstGeom>
        <a:ln w="19050">
          <a:solidFill>
            <a:srgbClr val="FF0066"/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228602</xdr:colOff>
      <xdr:row>441</xdr:row>
      <xdr:rowOff>19050</xdr:rowOff>
    </xdr:from>
    <xdr:to>
      <xdr:col>12</xdr:col>
      <xdr:colOff>238125</xdr:colOff>
      <xdr:row>443</xdr:row>
      <xdr:rowOff>38100</xdr:rowOff>
    </xdr:to>
    <xdr:cxnSp macro="">
      <xdr:nvCxnSpPr>
        <xdr:cNvPr id="268" name="Conector recto de flecha 267">
          <a:extLst>
            <a:ext uri="{FF2B5EF4-FFF2-40B4-BE49-F238E27FC236}">
              <a16:creationId xmlns:a16="http://schemas.microsoft.com/office/drawing/2014/main" id="{432A83B5-B32C-44C5-8047-318561C07697}"/>
            </a:ext>
          </a:extLst>
        </xdr:cNvPr>
        <xdr:cNvCxnSpPr/>
      </xdr:nvCxnSpPr>
      <xdr:spPr>
        <a:xfrm>
          <a:off x="3333752" y="100850700"/>
          <a:ext cx="9523" cy="476250"/>
        </a:xfrm>
        <a:prstGeom prst="straightConnector1">
          <a:avLst/>
        </a:prstGeom>
        <a:ln w="12700">
          <a:solidFill>
            <a:srgbClr val="0070C0"/>
          </a:solidFill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228600</xdr:colOff>
      <xdr:row>439</xdr:row>
      <xdr:rowOff>0</xdr:rowOff>
    </xdr:from>
    <xdr:to>
      <xdr:col>10</xdr:col>
      <xdr:colOff>228602</xdr:colOff>
      <xdr:row>442</xdr:row>
      <xdr:rowOff>171450</xdr:rowOff>
    </xdr:to>
    <xdr:cxnSp macro="">
      <xdr:nvCxnSpPr>
        <xdr:cNvPr id="269" name="Conector recto de flecha 268">
          <a:extLst>
            <a:ext uri="{FF2B5EF4-FFF2-40B4-BE49-F238E27FC236}">
              <a16:creationId xmlns:a16="http://schemas.microsoft.com/office/drawing/2014/main" id="{8630F115-C662-4016-ADDC-4F93129731AF}"/>
            </a:ext>
          </a:extLst>
        </xdr:cNvPr>
        <xdr:cNvCxnSpPr/>
      </xdr:nvCxnSpPr>
      <xdr:spPr>
        <a:xfrm flipH="1">
          <a:off x="2752725" y="100364925"/>
          <a:ext cx="2" cy="866775"/>
        </a:xfrm>
        <a:prstGeom prst="straightConnector1">
          <a:avLst/>
        </a:prstGeom>
        <a:ln w="12700">
          <a:solidFill>
            <a:srgbClr val="0070C0"/>
          </a:solidFill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190500</xdr:colOff>
      <xdr:row>442</xdr:row>
      <xdr:rowOff>171450</xdr:rowOff>
    </xdr:from>
    <xdr:to>
      <xdr:col>9</xdr:col>
      <xdr:colOff>190502</xdr:colOff>
      <xdr:row>444</xdr:row>
      <xdr:rowOff>38100</xdr:rowOff>
    </xdr:to>
    <xdr:cxnSp macro="">
      <xdr:nvCxnSpPr>
        <xdr:cNvPr id="270" name="Conector recto de flecha 269">
          <a:extLst>
            <a:ext uri="{FF2B5EF4-FFF2-40B4-BE49-F238E27FC236}">
              <a16:creationId xmlns:a16="http://schemas.microsoft.com/office/drawing/2014/main" id="{533FB680-96A2-4502-9A1D-2C0F9276E635}"/>
            </a:ext>
          </a:extLst>
        </xdr:cNvPr>
        <xdr:cNvCxnSpPr/>
      </xdr:nvCxnSpPr>
      <xdr:spPr>
        <a:xfrm flipH="1">
          <a:off x="2466975" y="101231700"/>
          <a:ext cx="2" cy="323850"/>
        </a:xfrm>
        <a:prstGeom prst="straightConnector1">
          <a:avLst/>
        </a:prstGeom>
        <a:ln w="12700">
          <a:solidFill>
            <a:srgbClr val="0070C0"/>
          </a:solidFill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31</xdr:col>
      <xdr:colOff>2</xdr:colOff>
      <xdr:row>434</xdr:row>
      <xdr:rowOff>0</xdr:rowOff>
    </xdr:from>
    <xdr:to>
      <xdr:col>41</xdr:col>
      <xdr:colOff>28575</xdr:colOff>
      <xdr:row>434</xdr:row>
      <xdr:rowOff>1</xdr:rowOff>
    </xdr:to>
    <xdr:cxnSp macro="">
      <xdr:nvCxnSpPr>
        <xdr:cNvPr id="271" name="Conector recto 270">
          <a:extLst>
            <a:ext uri="{FF2B5EF4-FFF2-40B4-BE49-F238E27FC236}">
              <a16:creationId xmlns:a16="http://schemas.microsoft.com/office/drawing/2014/main" id="{7C12137A-F9DB-4EF7-AA90-442B858D704E}"/>
            </a:ext>
          </a:extLst>
        </xdr:cNvPr>
        <xdr:cNvCxnSpPr/>
      </xdr:nvCxnSpPr>
      <xdr:spPr>
        <a:xfrm flipH="1">
          <a:off x="7905752" y="99193350"/>
          <a:ext cx="2666998" cy="1"/>
        </a:xfrm>
        <a:prstGeom prst="line">
          <a:avLst/>
        </a:prstGeom>
        <a:ln w="190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31</xdr:col>
      <xdr:colOff>9525</xdr:colOff>
      <xdr:row>434</xdr:row>
      <xdr:rowOff>9525</xdr:rowOff>
    </xdr:from>
    <xdr:to>
      <xdr:col>41</xdr:col>
      <xdr:colOff>0</xdr:colOff>
      <xdr:row>436</xdr:row>
      <xdr:rowOff>209551</xdr:rowOff>
    </xdr:to>
    <xdr:cxnSp macro="">
      <xdr:nvCxnSpPr>
        <xdr:cNvPr id="272" name="Conector recto 271">
          <a:extLst>
            <a:ext uri="{FF2B5EF4-FFF2-40B4-BE49-F238E27FC236}">
              <a16:creationId xmlns:a16="http://schemas.microsoft.com/office/drawing/2014/main" id="{DD9571F2-5D22-4B62-BD31-C100A55A65A8}"/>
            </a:ext>
          </a:extLst>
        </xdr:cNvPr>
        <xdr:cNvCxnSpPr/>
      </xdr:nvCxnSpPr>
      <xdr:spPr>
        <a:xfrm flipH="1">
          <a:off x="7915275" y="99202875"/>
          <a:ext cx="2628900" cy="666751"/>
        </a:xfrm>
        <a:prstGeom prst="line">
          <a:avLst/>
        </a:prstGeom>
        <a:ln w="190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30</xdr:col>
      <xdr:colOff>238125</xdr:colOff>
      <xdr:row>433</xdr:row>
      <xdr:rowOff>219075</xdr:rowOff>
    </xdr:from>
    <xdr:to>
      <xdr:col>30</xdr:col>
      <xdr:colOff>238126</xdr:colOff>
      <xdr:row>437</xdr:row>
      <xdr:rowOff>9525</xdr:rowOff>
    </xdr:to>
    <xdr:cxnSp macro="">
      <xdr:nvCxnSpPr>
        <xdr:cNvPr id="273" name="Conector recto 272">
          <a:extLst>
            <a:ext uri="{FF2B5EF4-FFF2-40B4-BE49-F238E27FC236}">
              <a16:creationId xmlns:a16="http://schemas.microsoft.com/office/drawing/2014/main" id="{84FCCA96-B4AF-4B5D-BC57-4EAEC1FC2ACA}"/>
            </a:ext>
          </a:extLst>
        </xdr:cNvPr>
        <xdr:cNvCxnSpPr/>
      </xdr:nvCxnSpPr>
      <xdr:spPr>
        <a:xfrm flipH="1" flipV="1">
          <a:off x="7896225" y="99183825"/>
          <a:ext cx="1" cy="714375"/>
        </a:xfrm>
        <a:prstGeom prst="line">
          <a:avLst/>
        </a:prstGeom>
        <a:ln w="190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33</xdr:col>
      <xdr:colOff>0</xdr:colOff>
      <xdr:row>434</xdr:row>
      <xdr:rowOff>9526</xdr:rowOff>
    </xdr:from>
    <xdr:to>
      <xdr:col>33</xdr:col>
      <xdr:colOff>9525</xdr:colOff>
      <xdr:row>436</xdr:row>
      <xdr:rowOff>0</xdr:rowOff>
    </xdr:to>
    <xdr:cxnSp macro="">
      <xdr:nvCxnSpPr>
        <xdr:cNvPr id="274" name="Conector recto 273">
          <a:extLst>
            <a:ext uri="{FF2B5EF4-FFF2-40B4-BE49-F238E27FC236}">
              <a16:creationId xmlns:a16="http://schemas.microsoft.com/office/drawing/2014/main" id="{B011009E-B172-41AA-BE9D-8CC82A14937A}"/>
            </a:ext>
          </a:extLst>
        </xdr:cNvPr>
        <xdr:cNvCxnSpPr/>
      </xdr:nvCxnSpPr>
      <xdr:spPr>
        <a:xfrm flipH="1" flipV="1">
          <a:off x="8401050" y="99202876"/>
          <a:ext cx="9525" cy="457199"/>
        </a:xfrm>
        <a:prstGeom prst="line">
          <a:avLst/>
        </a:prstGeom>
        <a:ln w="12700">
          <a:solidFill>
            <a:srgbClr val="FF0066"/>
          </a:solidFill>
          <a:prstDash val="soli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33</xdr:col>
      <xdr:colOff>19050</xdr:colOff>
      <xdr:row>434</xdr:row>
      <xdr:rowOff>9525</xdr:rowOff>
    </xdr:from>
    <xdr:to>
      <xdr:col>40</xdr:col>
      <xdr:colOff>190500</xdr:colOff>
      <xdr:row>436</xdr:row>
      <xdr:rowOff>0</xdr:rowOff>
    </xdr:to>
    <xdr:cxnSp macro="">
      <xdr:nvCxnSpPr>
        <xdr:cNvPr id="275" name="Conector recto 274">
          <a:extLst>
            <a:ext uri="{FF2B5EF4-FFF2-40B4-BE49-F238E27FC236}">
              <a16:creationId xmlns:a16="http://schemas.microsoft.com/office/drawing/2014/main" id="{2E5FA2C4-8B63-4511-9359-5E3D7657EC80}"/>
            </a:ext>
          </a:extLst>
        </xdr:cNvPr>
        <xdr:cNvCxnSpPr/>
      </xdr:nvCxnSpPr>
      <xdr:spPr>
        <a:xfrm flipH="1">
          <a:off x="8420100" y="99202875"/>
          <a:ext cx="2019300" cy="457200"/>
        </a:xfrm>
        <a:prstGeom prst="line">
          <a:avLst/>
        </a:prstGeom>
        <a:ln w="12700">
          <a:solidFill>
            <a:srgbClr val="FF0066"/>
          </a:solidFill>
          <a:prstDash val="soli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32</xdr:col>
      <xdr:colOff>238125</xdr:colOff>
      <xdr:row>434</xdr:row>
      <xdr:rowOff>0</xdr:rowOff>
    </xdr:from>
    <xdr:to>
      <xdr:col>40</xdr:col>
      <xdr:colOff>190500</xdr:colOff>
      <xdr:row>434</xdr:row>
      <xdr:rowOff>9525</xdr:rowOff>
    </xdr:to>
    <xdr:cxnSp macro="">
      <xdr:nvCxnSpPr>
        <xdr:cNvPr id="276" name="Conector recto 275">
          <a:extLst>
            <a:ext uri="{FF2B5EF4-FFF2-40B4-BE49-F238E27FC236}">
              <a16:creationId xmlns:a16="http://schemas.microsoft.com/office/drawing/2014/main" id="{DD85E6E2-39A0-41DA-8DEC-A9F503EC5EB4}"/>
            </a:ext>
          </a:extLst>
        </xdr:cNvPr>
        <xdr:cNvCxnSpPr/>
      </xdr:nvCxnSpPr>
      <xdr:spPr>
        <a:xfrm flipH="1">
          <a:off x="8391525" y="99193350"/>
          <a:ext cx="2047875" cy="9525"/>
        </a:xfrm>
        <a:prstGeom prst="line">
          <a:avLst/>
        </a:prstGeom>
        <a:ln w="12700">
          <a:solidFill>
            <a:srgbClr val="FF0066"/>
          </a:solidFill>
          <a:prstDash val="soli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32</xdr:col>
      <xdr:colOff>190500</xdr:colOff>
      <xdr:row>433</xdr:row>
      <xdr:rowOff>209550</xdr:rowOff>
    </xdr:from>
    <xdr:to>
      <xdr:col>32</xdr:col>
      <xdr:colOff>190502</xdr:colOff>
      <xdr:row>435</xdr:row>
      <xdr:rowOff>228600</xdr:rowOff>
    </xdr:to>
    <xdr:cxnSp macro="">
      <xdr:nvCxnSpPr>
        <xdr:cNvPr id="277" name="Conector recto de flecha 276">
          <a:extLst>
            <a:ext uri="{FF2B5EF4-FFF2-40B4-BE49-F238E27FC236}">
              <a16:creationId xmlns:a16="http://schemas.microsoft.com/office/drawing/2014/main" id="{2163A274-3EBC-48E4-8C14-548EE92288FA}"/>
            </a:ext>
          </a:extLst>
        </xdr:cNvPr>
        <xdr:cNvCxnSpPr/>
      </xdr:nvCxnSpPr>
      <xdr:spPr>
        <a:xfrm flipH="1">
          <a:off x="8343900" y="99174300"/>
          <a:ext cx="2" cy="476250"/>
        </a:xfrm>
        <a:prstGeom prst="straightConnector1">
          <a:avLst/>
        </a:prstGeom>
        <a:ln w="12700">
          <a:solidFill>
            <a:srgbClr val="0070C0"/>
          </a:solidFill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33</xdr:col>
      <xdr:colOff>19050</xdr:colOff>
      <xdr:row>433</xdr:row>
      <xdr:rowOff>123825</xdr:rowOff>
    </xdr:from>
    <xdr:to>
      <xdr:col>36</xdr:col>
      <xdr:colOff>57151</xdr:colOff>
      <xdr:row>433</xdr:row>
      <xdr:rowOff>133350</xdr:rowOff>
    </xdr:to>
    <xdr:cxnSp macro="">
      <xdr:nvCxnSpPr>
        <xdr:cNvPr id="278" name="Conector recto de flecha 277">
          <a:extLst>
            <a:ext uri="{FF2B5EF4-FFF2-40B4-BE49-F238E27FC236}">
              <a16:creationId xmlns:a16="http://schemas.microsoft.com/office/drawing/2014/main" id="{09082FC6-B1F9-4644-BB22-61FFDFE5B75A}"/>
            </a:ext>
          </a:extLst>
        </xdr:cNvPr>
        <xdr:cNvCxnSpPr/>
      </xdr:nvCxnSpPr>
      <xdr:spPr>
        <a:xfrm flipH="1">
          <a:off x="8420100" y="99088575"/>
          <a:ext cx="781051" cy="9525"/>
        </a:xfrm>
        <a:prstGeom prst="straightConnector1">
          <a:avLst/>
        </a:prstGeom>
        <a:ln w="12700">
          <a:solidFill>
            <a:srgbClr val="0070C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39</xdr:col>
      <xdr:colOff>133350</xdr:colOff>
      <xdr:row>433</xdr:row>
      <xdr:rowOff>133350</xdr:rowOff>
    </xdr:from>
    <xdr:to>
      <xdr:col>40</xdr:col>
      <xdr:colOff>228600</xdr:colOff>
      <xdr:row>433</xdr:row>
      <xdr:rowOff>133351</xdr:rowOff>
    </xdr:to>
    <xdr:cxnSp macro="">
      <xdr:nvCxnSpPr>
        <xdr:cNvPr id="279" name="Conector recto de flecha 278">
          <a:extLst>
            <a:ext uri="{FF2B5EF4-FFF2-40B4-BE49-F238E27FC236}">
              <a16:creationId xmlns:a16="http://schemas.microsoft.com/office/drawing/2014/main" id="{E346EBB3-8B95-4167-AEBF-459F5A10ED52}"/>
            </a:ext>
          </a:extLst>
        </xdr:cNvPr>
        <xdr:cNvCxnSpPr/>
      </xdr:nvCxnSpPr>
      <xdr:spPr>
        <a:xfrm flipV="1">
          <a:off x="10134600" y="99098100"/>
          <a:ext cx="342900" cy="1"/>
        </a:xfrm>
        <a:prstGeom prst="straightConnector1">
          <a:avLst/>
        </a:prstGeom>
        <a:ln w="12700"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30</xdr:col>
      <xdr:colOff>238126</xdr:colOff>
      <xdr:row>432</xdr:row>
      <xdr:rowOff>114300</xdr:rowOff>
    </xdr:from>
    <xdr:to>
      <xdr:col>33</xdr:col>
      <xdr:colOff>228600</xdr:colOff>
      <xdr:row>432</xdr:row>
      <xdr:rowOff>114300</xdr:rowOff>
    </xdr:to>
    <xdr:cxnSp macro="">
      <xdr:nvCxnSpPr>
        <xdr:cNvPr id="280" name="Conector recto de flecha 279">
          <a:extLst>
            <a:ext uri="{FF2B5EF4-FFF2-40B4-BE49-F238E27FC236}">
              <a16:creationId xmlns:a16="http://schemas.microsoft.com/office/drawing/2014/main" id="{C19B4DAB-7882-430A-A4B5-C62C338F3517}"/>
            </a:ext>
          </a:extLst>
        </xdr:cNvPr>
        <xdr:cNvCxnSpPr/>
      </xdr:nvCxnSpPr>
      <xdr:spPr>
        <a:xfrm flipH="1">
          <a:off x="7896226" y="98850450"/>
          <a:ext cx="733424" cy="0"/>
        </a:xfrm>
        <a:prstGeom prst="straightConnector1">
          <a:avLst/>
        </a:prstGeom>
        <a:ln w="12700">
          <a:solidFill>
            <a:srgbClr val="0070C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36</xdr:col>
      <xdr:colOff>238125</xdr:colOff>
      <xdr:row>432</xdr:row>
      <xdr:rowOff>123825</xdr:rowOff>
    </xdr:from>
    <xdr:to>
      <xdr:col>41</xdr:col>
      <xdr:colOff>9525</xdr:colOff>
      <xdr:row>432</xdr:row>
      <xdr:rowOff>133350</xdr:rowOff>
    </xdr:to>
    <xdr:cxnSp macro="">
      <xdr:nvCxnSpPr>
        <xdr:cNvPr id="281" name="Conector recto de flecha 280">
          <a:extLst>
            <a:ext uri="{FF2B5EF4-FFF2-40B4-BE49-F238E27FC236}">
              <a16:creationId xmlns:a16="http://schemas.microsoft.com/office/drawing/2014/main" id="{7361F43B-DC35-445E-8056-6F2673279A7D}"/>
            </a:ext>
          </a:extLst>
        </xdr:cNvPr>
        <xdr:cNvCxnSpPr/>
      </xdr:nvCxnSpPr>
      <xdr:spPr>
        <a:xfrm flipV="1">
          <a:off x="9382125" y="98859975"/>
          <a:ext cx="1171575" cy="9525"/>
        </a:xfrm>
        <a:prstGeom prst="straightConnector1">
          <a:avLst/>
        </a:prstGeom>
        <a:ln w="12700"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30</xdr:col>
      <xdr:colOff>0</xdr:colOff>
      <xdr:row>433</xdr:row>
      <xdr:rowOff>219075</xdr:rowOff>
    </xdr:from>
    <xdr:to>
      <xdr:col>30</xdr:col>
      <xdr:colOff>2</xdr:colOff>
      <xdr:row>436</xdr:row>
      <xdr:rowOff>219075</xdr:rowOff>
    </xdr:to>
    <xdr:cxnSp macro="">
      <xdr:nvCxnSpPr>
        <xdr:cNvPr id="282" name="Conector recto de flecha 281">
          <a:extLst>
            <a:ext uri="{FF2B5EF4-FFF2-40B4-BE49-F238E27FC236}">
              <a16:creationId xmlns:a16="http://schemas.microsoft.com/office/drawing/2014/main" id="{C67DC26C-618E-4A9E-9B1D-118B6A9540A3}"/>
            </a:ext>
          </a:extLst>
        </xdr:cNvPr>
        <xdr:cNvCxnSpPr/>
      </xdr:nvCxnSpPr>
      <xdr:spPr>
        <a:xfrm flipH="1">
          <a:off x="7658100" y="99183825"/>
          <a:ext cx="2" cy="695325"/>
        </a:xfrm>
        <a:prstGeom prst="straightConnector1">
          <a:avLst/>
        </a:prstGeom>
        <a:ln w="12700">
          <a:solidFill>
            <a:srgbClr val="0070C0"/>
          </a:solidFill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76200</xdr:colOff>
      <xdr:row>434</xdr:row>
      <xdr:rowOff>19050</xdr:rowOff>
    </xdr:from>
    <xdr:to>
      <xdr:col>14</xdr:col>
      <xdr:colOff>9525</xdr:colOff>
      <xdr:row>434</xdr:row>
      <xdr:rowOff>28575</xdr:rowOff>
    </xdr:to>
    <xdr:cxnSp macro="">
      <xdr:nvCxnSpPr>
        <xdr:cNvPr id="283" name="Conector recto 282">
          <a:extLst>
            <a:ext uri="{FF2B5EF4-FFF2-40B4-BE49-F238E27FC236}">
              <a16:creationId xmlns:a16="http://schemas.microsoft.com/office/drawing/2014/main" id="{52634F61-E159-4D89-98CE-1DAA8D1C6E24}"/>
            </a:ext>
          </a:extLst>
        </xdr:cNvPr>
        <xdr:cNvCxnSpPr/>
      </xdr:nvCxnSpPr>
      <xdr:spPr>
        <a:xfrm>
          <a:off x="3181350" y="99212400"/>
          <a:ext cx="476250" cy="9525"/>
        </a:xfrm>
        <a:prstGeom prst="line">
          <a:avLst/>
        </a:prstGeom>
        <a:ln w="19050">
          <a:solidFill>
            <a:srgbClr val="FF0066"/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228600</xdr:colOff>
      <xdr:row>434</xdr:row>
      <xdr:rowOff>0</xdr:rowOff>
    </xdr:from>
    <xdr:to>
      <xdr:col>12</xdr:col>
      <xdr:colOff>85725</xdr:colOff>
      <xdr:row>434</xdr:row>
      <xdr:rowOff>9525</xdr:rowOff>
    </xdr:to>
    <xdr:cxnSp macro="">
      <xdr:nvCxnSpPr>
        <xdr:cNvPr id="284" name="Conector recto de flecha 283">
          <a:extLst>
            <a:ext uri="{FF2B5EF4-FFF2-40B4-BE49-F238E27FC236}">
              <a16:creationId xmlns:a16="http://schemas.microsoft.com/office/drawing/2014/main" id="{8DD70B5F-2784-4097-8CE9-947E19346745}"/>
            </a:ext>
          </a:extLst>
        </xdr:cNvPr>
        <xdr:cNvCxnSpPr/>
      </xdr:nvCxnSpPr>
      <xdr:spPr>
        <a:xfrm flipV="1">
          <a:off x="2505075" y="99193350"/>
          <a:ext cx="685800" cy="9525"/>
        </a:xfrm>
        <a:prstGeom prst="straightConnector1">
          <a:avLst/>
        </a:prstGeom>
        <a:ln w="12700">
          <a:solidFill>
            <a:srgbClr val="0070C0"/>
          </a:solidFill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4</xdr:col>
      <xdr:colOff>9525</xdr:colOff>
      <xdr:row>450</xdr:row>
      <xdr:rowOff>76200</xdr:rowOff>
    </xdr:from>
    <xdr:ext cx="1800225" cy="523875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85" name="CuadroTexto 284">
              <a:extLst>
                <a:ext uri="{FF2B5EF4-FFF2-40B4-BE49-F238E27FC236}">
                  <a16:creationId xmlns:a16="http://schemas.microsoft.com/office/drawing/2014/main" id="{11026EF5-3EF6-43B5-B25E-1CCAC6313B11}"/>
                </a:ext>
              </a:extLst>
            </xdr:cNvPr>
            <xdr:cNvSpPr txBox="1"/>
          </xdr:nvSpPr>
          <xdr:spPr>
            <a:xfrm>
              <a:off x="1000125" y="102965250"/>
              <a:ext cx="1800225" cy="523875"/>
            </a:xfrm>
            <a:prstGeom prst="rect">
              <a:avLst/>
            </a:prstGeom>
            <a:solidFill>
              <a:srgbClr val="70AD47">
                <a:lumMod val="75000"/>
              </a:srgbClr>
            </a:solidFill>
            <a:ln w="19050" cmpd="dbl">
              <a:solidFill>
                <a:srgbClr val="002060"/>
              </a:solidFill>
            </a:ln>
            <a:effectLst/>
          </xdr:spPr>
          <xdr:txBody>
            <a:bodyPr vertOverflow="clip" horzOverflow="clip" wrap="square" lIns="0" tIns="0" rIns="0" bIns="0" rtlCol="0" anchor="t">
              <a:noAutofit/>
            </a:bodyPr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kumimoji="0" lang="es-ES" sz="1400" b="0" i="1" u="none" strike="noStrike" kern="0" cap="none" spc="0" normalizeH="0" baseline="0">
                        <a:ln>
                          <a:noFill/>
                        </a:ln>
                        <a:solidFill>
                          <a:schemeClr val="accent4">
                            <a:lumMod val="20000"/>
                            <a:lumOff val="80000"/>
                          </a:schemeClr>
                        </a:solidFill>
                        <a:effectLst/>
                        <a:uLnTx/>
                        <a:uFillTx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𝑉𝑢</m:t>
                    </m:r>
                    <m:r>
                      <a:rPr kumimoji="0" lang="es-ES" sz="1400" b="0" i="1" u="none" strike="noStrike" kern="0" cap="none" spc="0" normalizeH="0" baseline="0">
                        <a:ln>
                          <a:noFill/>
                        </a:ln>
                        <a:solidFill>
                          <a:schemeClr val="accent4">
                            <a:lumMod val="20000"/>
                            <a:lumOff val="80000"/>
                          </a:schemeClr>
                        </a:solidFill>
                        <a:effectLst/>
                        <a:uLnTx/>
                        <a:uFillTx/>
                        <a:latin typeface="Cambria Math" panose="02040503050406030204" pitchFamily="18" charset="0"/>
                        <a:ea typeface="+mn-ea"/>
                        <a:cs typeface="+mn-cs"/>
                      </a:rPr>
                      <m:t>=</m:t>
                    </m:r>
                    <m:sSub>
                      <m:sSubPr>
                        <m:ctrlPr>
                          <a:rPr kumimoji="0" lang="es-ES" sz="1400" b="0" i="1" u="none" strike="noStrike" kern="0" cap="none" spc="0" normalizeH="0" baseline="0">
                            <a:ln>
                              <a:noFill/>
                            </a:ln>
                            <a:solidFill>
                              <a:schemeClr val="accent4">
                                <a:lumMod val="20000"/>
                                <a:lumOff val="80000"/>
                              </a:schemeClr>
                            </a:solidFill>
                            <a:effectLst/>
                            <a:uLnTx/>
                            <a:uFillTx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sSubPr>
                      <m:e>
                        <m:r>
                          <a:rPr kumimoji="0" lang="es-ES" sz="1400" b="0" i="1" u="none" strike="noStrike" kern="0" cap="none" spc="0" normalizeH="0" baseline="0">
                            <a:ln>
                              <a:noFill/>
                            </a:ln>
                            <a:solidFill>
                              <a:schemeClr val="accent4">
                                <a:lumMod val="20000"/>
                                <a:lumOff val="80000"/>
                              </a:schemeClr>
                            </a:solidFill>
                            <a:effectLst/>
                            <a:uLnTx/>
                            <a:uFillTx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𝑞</m:t>
                        </m:r>
                      </m:e>
                      <m:sub>
                        <m:r>
                          <a:rPr kumimoji="0" lang="es-ES" sz="1400" b="0" i="1" u="none" strike="noStrike" kern="0" cap="none" spc="0" normalizeH="0" baseline="0">
                            <a:ln>
                              <a:noFill/>
                            </a:ln>
                            <a:solidFill>
                              <a:schemeClr val="accent4">
                                <a:lumMod val="20000"/>
                                <a:lumOff val="80000"/>
                              </a:schemeClr>
                            </a:solidFill>
                            <a:effectLst/>
                            <a:uLnTx/>
                            <a:uFillTx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𝑦</m:t>
                        </m:r>
                      </m:sub>
                    </m:sSub>
                    <m:r>
                      <a:rPr kumimoji="0" lang="es-ES" sz="1400" b="0" i="1" u="none" strike="noStrike" kern="0" cap="none" spc="0" normalizeH="0" baseline="0">
                        <a:ln>
                          <a:noFill/>
                        </a:ln>
                        <a:solidFill>
                          <a:schemeClr val="accent4">
                            <a:lumMod val="20000"/>
                            <a:lumOff val="80000"/>
                          </a:schemeClr>
                        </a:solidFill>
                        <a:effectLst/>
                        <a:uLnTx/>
                        <a:uFillTx/>
                        <a:latin typeface="Cambria Math" panose="02040503050406030204" pitchFamily="18" charset="0"/>
                        <a:ea typeface="+mn-ea"/>
                        <a:cs typeface="+mn-cs"/>
                      </a:rPr>
                      <m:t>∗</m:t>
                    </m:r>
                    <m:r>
                      <a:rPr kumimoji="0" lang="es-ES" sz="1400" b="0" i="1" u="none" strike="noStrike" kern="0" cap="none" spc="0" normalizeH="0" baseline="0">
                        <a:ln>
                          <a:noFill/>
                        </a:ln>
                        <a:solidFill>
                          <a:schemeClr val="accent4">
                            <a:lumMod val="20000"/>
                            <a:lumOff val="80000"/>
                          </a:schemeClr>
                        </a:solidFill>
                        <a:effectLst/>
                        <a:uLnTx/>
                        <a:uFillTx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𝐿𝑣</m:t>
                    </m:r>
                    <m:r>
                      <a:rPr kumimoji="0" lang="es-ES" sz="1400" b="0" i="1" u="none" strike="noStrike" kern="0" cap="none" spc="0" normalizeH="0" baseline="0">
                        <a:ln>
                          <a:noFill/>
                        </a:ln>
                        <a:solidFill>
                          <a:schemeClr val="accent4">
                            <a:lumMod val="20000"/>
                            <a:lumOff val="80000"/>
                          </a:schemeClr>
                        </a:solidFill>
                        <a:effectLst/>
                        <a:uLnTx/>
                        <a:uFillTx/>
                        <a:latin typeface="Cambria Math" panose="02040503050406030204" pitchFamily="18" charset="0"/>
                        <a:ea typeface="+mn-ea"/>
                        <a:cs typeface="+mn-cs"/>
                      </a:rPr>
                      <m:t>+</m:t>
                    </m:r>
                    <m:f>
                      <m:fPr>
                        <m:ctrlPr>
                          <a:rPr kumimoji="0" lang="es-ES" sz="1400" b="0" i="1" u="none" strike="noStrike" kern="0" cap="none" spc="0" normalizeH="0" baseline="0">
                            <a:ln>
                              <a:noFill/>
                            </a:ln>
                            <a:solidFill>
                              <a:schemeClr val="accent4">
                                <a:lumMod val="20000"/>
                                <a:lumOff val="80000"/>
                              </a:schemeClr>
                            </a:solidFill>
                            <a:effectLst/>
                            <a:uLnTx/>
                            <a:uFillTx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fPr>
                      <m:num>
                        <m:sSub>
                          <m:sSubPr>
                            <m:ctrlPr>
                              <a:rPr kumimoji="0" lang="es-ES" sz="1400" b="0" i="1" u="none" strike="noStrike" kern="0" cap="none" spc="0" normalizeH="0" baseline="0">
                                <a:ln>
                                  <a:noFill/>
                                </a:ln>
                                <a:solidFill>
                                  <a:schemeClr val="accent4">
                                    <a:lumMod val="20000"/>
                                    <a:lumOff val="80000"/>
                                  </a:schemeClr>
                                </a:solidFill>
                                <a:effectLst/>
                                <a:uLnTx/>
                                <a:uFillTx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sSubPr>
                          <m:e>
                            <m:r>
                              <a:rPr kumimoji="0" lang="es-ES" sz="1400" b="0" i="1" u="none" strike="noStrike" kern="0" cap="none" spc="0" normalizeH="0" baseline="0">
                                <a:ln>
                                  <a:noFill/>
                                </a:ln>
                                <a:solidFill>
                                  <a:schemeClr val="accent4">
                                    <a:lumMod val="20000"/>
                                    <a:lumOff val="80000"/>
                                  </a:schemeClr>
                                </a:solidFill>
                                <a:effectLst/>
                                <a:uLnTx/>
                                <a:uFillTx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𝑞</m:t>
                            </m:r>
                          </m:e>
                          <m:sub>
                            <m:r>
                              <a:rPr kumimoji="0" lang="es-ES" sz="1400" b="0" i="1" u="none" strike="noStrike" kern="0" cap="none" spc="0" normalizeH="0" baseline="0">
                                <a:ln>
                                  <a:noFill/>
                                </a:ln>
                                <a:solidFill>
                                  <a:schemeClr val="accent4">
                                    <a:lumMod val="20000"/>
                                    <a:lumOff val="80000"/>
                                  </a:schemeClr>
                                </a:solidFill>
                                <a:effectLst/>
                                <a:uLnTx/>
                                <a:uFillTx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𝑧</m:t>
                            </m:r>
                          </m:sub>
                        </m:sSub>
                        <m:r>
                          <a:rPr kumimoji="0" lang="es-ES" sz="1400" b="0" i="1" u="none" strike="noStrike" kern="0" cap="none" spc="0" normalizeH="0" baseline="0">
                            <a:ln>
                              <a:noFill/>
                            </a:ln>
                            <a:solidFill>
                              <a:schemeClr val="accent4">
                                <a:lumMod val="20000"/>
                                <a:lumOff val="80000"/>
                              </a:schemeClr>
                            </a:solidFill>
                            <a:effectLst/>
                            <a:uLnTx/>
                            <a:uFillTx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∗</m:t>
                        </m:r>
                        <m:r>
                          <a:rPr kumimoji="0" lang="es-ES" sz="1400" b="0" i="1" u="none" strike="noStrike" kern="0" cap="none" spc="0" normalizeH="0" baseline="0">
                            <a:ln>
                              <a:noFill/>
                            </a:ln>
                            <a:solidFill>
                              <a:schemeClr val="accent4">
                                <a:lumMod val="20000"/>
                                <a:lumOff val="80000"/>
                              </a:schemeClr>
                            </a:solidFill>
                            <a:effectLst/>
                            <a:uLnTx/>
                            <a:uFillTx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𝐿𝑣</m:t>
                        </m:r>
                      </m:num>
                      <m:den>
                        <m:r>
                          <a:rPr kumimoji="0" lang="es-ES" sz="1400" b="0" i="1" u="none" strike="noStrike" kern="0" cap="none" spc="0" normalizeH="0" baseline="0">
                            <a:ln>
                              <a:noFill/>
                            </a:ln>
                            <a:solidFill>
                              <a:schemeClr val="accent4">
                                <a:lumMod val="20000"/>
                                <a:lumOff val="80000"/>
                              </a:schemeClr>
                            </a:solidFill>
                            <a:effectLst/>
                            <a:uLnTx/>
                            <a:uFillTx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2</m:t>
                        </m:r>
                      </m:den>
                    </m:f>
                  </m:oMath>
                </m:oMathPara>
              </a14:m>
              <a:endParaRPr kumimoji="0" lang="es-ES" sz="1400" b="0" i="1" u="none" strike="noStrike" kern="0" cap="none" spc="0" normalizeH="0" baseline="0">
                <a:ln>
                  <a:noFill/>
                </a:ln>
                <a:solidFill>
                  <a:schemeClr val="accent4">
                    <a:lumMod val="20000"/>
                    <a:lumOff val="80000"/>
                  </a:schemeClr>
                </a:solidFill>
                <a:effectLst/>
                <a:uLnTx/>
                <a:uFillTx/>
                <a:latin typeface="Cambria Math" panose="02040503050406030204" pitchFamily="18" charset="0"/>
                <a:ea typeface="+mn-ea"/>
                <a:cs typeface="+mn-cs"/>
              </a:endParaRPr>
            </a:p>
          </xdr:txBody>
        </xdr:sp>
      </mc:Choice>
      <mc:Fallback xmlns="">
        <xdr:sp macro="" textlink="">
          <xdr:nvSpPr>
            <xdr:cNvPr id="285" name="CuadroTexto 284">
              <a:extLst>
                <a:ext uri="{FF2B5EF4-FFF2-40B4-BE49-F238E27FC236}">
                  <a16:creationId xmlns:a16="http://schemas.microsoft.com/office/drawing/2014/main" id="{11026EF5-3EF6-43B5-B25E-1CCAC6313B11}"/>
                </a:ext>
              </a:extLst>
            </xdr:cNvPr>
            <xdr:cNvSpPr txBox="1"/>
          </xdr:nvSpPr>
          <xdr:spPr>
            <a:xfrm>
              <a:off x="1000125" y="102965250"/>
              <a:ext cx="1800225" cy="523875"/>
            </a:xfrm>
            <a:prstGeom prst="rect">
              <a:avLst/>
            </a:prstGeom>
            <a:solidFill>
              <a:srgbClr val="70AD47">
                <a:lumMod val="75000"/>
              </a:srgbClr>
            </a:solidFill>
            <a:ln w="19050" cmpd="dbl">
              <a:solidFill>
                <a:srgbClr val="002060"/>
              </a:solidFill>
            </a:ln>
            <a:effectLst/>
          </xdr:spPr>
          <xdr:txBody>
            <a:bodyPr vertOverflow="clip" horzOverflow="clip" wrap="square" lIns="0" tIns="0" rIns="0" bIns="0" rtlCol="0" anchor="t">
              <a:noAutofit/>
            </a:bodyPr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s-ES" sz="1400" b="0" i="0" u="none" strike="noStrike" kern="0" cap="none" spc="0" normalizeH="0" baseline="0">
                  <a:ln>
                    <a:noFill/>
                  </a:ln>
                  <a:solidFill>
                    <a:schemeClr val="accent4">
                      <a:lumMod val="20000"/>
                      <a:lumOff val="80000"/>
                    </a:schemeClr>
                  </a:solidFill>
                  <a:effectLst/>
                  <a:uLnTx/>
                  <a:uFillTx/>
                  <a:latin typeface="Cambria Math" panose="02040503050406030204" pitchFamily="18" charset="0"/>
                  <a:ea typeface="+mn-ea"/>
                  <a:cs typeface="+mn-cs"/>
                </a:rPr>
                <a:t>𝑉𝑢=𝑞_𝑦∗𝐿𝑣+(𝑞_𝑧∗𝐿𝑣)/2</a:t>
              </a:r>
              <a:endParaRPr kumimoji="0" lang="es-ES" sz="1400" b="0" i="1" u="none" strike="noStrike" kern="0" cap="none" spc="0" normalizeH="0" baseline="0">
                <a:ln>
                  <a:noFill/>
                </a:ln>
                <a:solidFill>
                  <a:schemeClr val="accent4">
                    <a:lumMod val="20000"/>
                    <a:lumOff val="80000"/>
                  </a:schemeClr>
                </a:solidFill>
                <a:effectLst/>
                <a:uLnTx/>
                <a:uFillTx/>
                <a:latin typeface="Cambria Math" panose="02040503050406030204" pitchFamily="18" charset="0"/>
                <a:ea typeface="+mn-ea"/>
                <a:cs typeface="+mn-cs"/>
              </a:endParaRPr>
            </a:p>
          </xdr:txBody>
        </xdr:sp>
      </mc:Fallback>
    </mc:AlternateContent>
    <xdr:clientData/>
  </xdr:oneCellAnchor>
  <xdr:oneCellAnchor>
    <xdr:from>
      <xdr:col>4</xdr:col>
      <xdr:colOff>66675</xdr:colOff>
      <xdr:row>456</xdr:row>
      <xdr:rowOff>95250</xdr:rowOff>
    </xdr:from>
    <xdr:ext cx="1028700" cy="333375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86" name="CuadroTexto 285">
              <a:extLst>
                <a:ext uri="{FF2B5EF4-FFF2-40B4-BE49-F238E27FC236}">
                  <a16:creationId xmlns:a16="http://schemas.microsoft.com/office/drawing/2014/main" id="{B84C32F7-B08F-4F69-BBFA-7182511B178E}"/>
                </a:ext>
              </a:extLst>
            </xdr:cNvPr>
            <xdr:cNvSpPr txBox="1"/>
          </xdr:nvSpPr>
          <xdr:spPr>
            <a:xfrm>
              <a:off x="1057275" y="104355900"/>
              <a:ext cx="1028700" cy="333375"/>
            </a:xfrm>
            <a:prstGeom prst="rect">
              <a:avLst/>
            </a:prstGeom>
            <a:solidFill>
              <a:srgbClr val="70AD47">
                <a:lumMod val="75000"/>
              </a:srgbClr>
            </a:solidFill>
            <a:ln w="19050" cmpd="dbl">
              <a:solidFill>
                <a:srgbClr val="002060"/>
              </a:solidFill>
            </a:ln>
            <a:effectLst/>
          </xdr:spPr>
          <xdr:txBody>
            <a:bodyPr vertOverflow="clip" horzOverflow="clip" wrap="square" lIns="0" tIns="0" rIns="0" bIns="0" rtlCol="0" anchor="t">
              <a:noAutofit/>
            </a:bodyPr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kumimoji="0" lang="es-ES" sz="1600" b="0" i="1" u="none" strike="noStrike" kern="0" cap="none" spc="0" normalizeH="0" baseline="0">
                        <a:ln>
                          <a:noFill/>
                        </a:ln>
                        <a:solidFill>
                          <a:schemeClr val="accent4">
                            <a:lumMod val="20000"/>
                            <a:lumOff val="80000"/>
                          </a:schemeClr>
                        </a:solidFill>
                        <a:effectLst/>
                        <a:uLnTx/>
                        <a:uFillTx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𝑉𝑛</m:t>
                    </m:r>
                    <m:r>
                      <a:rPr kumimoji="0" lang="es-ES" sz="1600" b="0" i="1" u="none" strike="noStrike" kern="0" cap="none" spc="0" normalizeH="0" baseline="0">
                        <a:ln>
                          <a:noFill/>
                        </a:ln>
                        <a:solidFill>
                          <a:schemeClr val="accent4">
                            <a:lumMod val="20000"/>
                            <a:lumOff val="80000"/>
                          </a:schemeClr>
                        </a:solidFill>
                        <a:effectLst/>
                        <a:uLnTx/>
                        <a:uFillTx/>
                        <a:latin typeface="Cambria Math" panose="02040503050406030204" pitchFamily="18" charset="0"/>
                        <a:ea typeface="+mn-ea"/>
                        <a:cs typeface="+mn-cs"/>
                      </a:rPr>
                      <m:t>=</m:t>
                    </m:r>
                    <m:r>
                      <a:rPr kumimoji="0" lang="es-ES" sz="1600" b="0" i="1" u="none" strike="noStrike" kern="0" cap="none" spc="0" normalizeH="0" baseline="0">
                        <a:ln>
                          <a:noFill/>
                        </a:ln>
                        <a:solidFill>
                          <a:schemeClr val="accent4">
                            <a:lumMod val="20000"/>
                            <a:lumOff val="80000"/>
                          </a:schemeClr>
                        </a:solidFill>
                        <a:effectLst/>
                        <a:uLnTx/>
                        <a:uFillTx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𝑉𝑢</m:t>
                    </m:r>
                    <m:r>
                      <a:rPr kumimoji="0" lang="es-ES" sz="1600" b="0" i="1" u="none" strike="noStrike" kern="0" cap="none" spc="0" normalizeH="0" baseline="0">
                        <a:ln>
                          <a:noFill/>
                        </a:ln>
                        <a:solidFill>
                          <a:schemeClr val="accent4">
                            <a:lumMod val="20000"/>
                            <a:lumOff val="80000"/>
                          </a:schemeClr>
                        </a:solidFill>
                        <a:effectLst/>
                        <a:uLnTx/>
                        <a:uFillTx/>
                        <a:latin typeface="Cambria Math" panose="02040503050406030204" pitchFamily="18" charset="0"/>
                        <a:ea typeface="+mn-ea"/>
                        <a:cs typeface="+mn-cs"/>
                      </a:rPr>
                      <m:t>/</m:t>
                    </m:r>
                    <m:r>
                      <a:rPr kumimoji="0" lang="es-ES" sz="1600" b="0" i="1" u="none" strike="noStrike" kern="0" cap="none" spc="0" normalizeH="0" baseline="0">
                        <a:ln>
                          <a:noFill/>
                        </a:ln>
                        <a:solidFill>
                          <a:schemeClr val="accent4">
                            <a:lumMod val="20000"/>
                            <a:lumOff val="80000"/>
                          </a:schemeClr>
                        </a:solidFill>
                        <a:effectLst/>
                        <a:uLnTx/>
                        <a:uFillTx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𝜙</m:t>
                    </m:r>
                  </m:oMath>
                </m:oMathPara>
              </a14:m>
              <a:endParaRPr kumimoji="0" lang="es-ES" sz="1600" b="0" i="1" u="none" strike="noStrike" kern="0" cap="none" spc="0" normalizeH="0" baseline="0">
                <a:ln>
                  <a:noFill/>
                </a:ln>
                <a:solidFill>
                  <a:schemeClr val="accent4">
                    <a:lumMod val="20000"/>
                    <a:lumOff val="80000"/>
                  </a:schemeClr>
                </a:solidFill>
                <a:effectLst/>
                <a:uLnTx/>
                <a:uFillTx/>
                <a:latin typeface="Cambria Math" panose="02040503050406030204" pitchFamily="18" charset="0"/>
                <a:ea typeface="+mn-ea"/>
                <a:cs typeface="+mn-cs"/>
              </a:endParaRPr>
            </a:p>
          </xdr:txBody>
        </xdr:sp>
      </mc:Choice>
      <mc:Fallback xmlns="">
        <xdr:sp macro="" textlink="">
          <xdr:nvSpPr>
            <xdr:cNvPr id="286" name="CuadroTexto 285">
              <a:extLst>
                <a:ext uri="{FF2B5EF4-FFF2-40B4-BE49-F238E27FC236}">
                  <a16:creationId xmlns:a16="http://schemas.microsoft.com/office/drawing/2014/main" id="{B84C32F7-B08F-4F69-BBFA-7182511B178E}"/>
                </a:ext>
              </a:extLst>
            </xdr:cNvPr>
            <xdr:cNvSpPr txBox="1"/>
          </xdr:nvSpPr>
          <xdr:spPr>
            <a:xfrm>
              <a:off x="1057275" y="104355900"/>
              <a:ext cx="1028700" cy="333375"/>
            </a:xfrm>
            <a:prstGeom prst="rect">
              <a:avLst/>
            </a:prstGeom>
            <a:solidFill>
              <a:srgbClr val="70AD47">
                <a:lumMod val="75000"/>
              </a:srgbClr>
            </a:solidFill>
            <a:ln w="19050" cmpd="dbl">
              <a:solidFill>
                <a:srgbClr val="002060"/>
              </a:solidFill>
            </a:ln>
            <a:effectLst/>
          </xdr:spPr>
          <xdr:txBody>
            <a:bodyPr vertOverflow="clip" horzOverflow="clip" wrap="square" lIns="0" tIns="0" rIns="0" bIns="0" rtlCol="0" anchor="t">
              <a:noAutofit/>
            </a:bodyPr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s-ES" sz="1600" b="0" i="0" u="none" strike="noStrike" kern="0" cap="none" spc="0" normalizeH="0" baseline="0">
                  <a:ln>
                    <a:noFill/>
                  </a:ln>
                  <a:solidFill>
                    <a:schemeClr val="accent4">
                      <a:lumMod val="20000"/>
                      <a:lumOff val="80000"/>
                    </a:schemeClr>
                  </a:solidFill>
                  <a:effectLst/>
                  <a:uLnTx/>
                  <a:uFillTx/>
                  <a:latin typeface="Cambria Math" panose="02040503050406030204" pitchFamily="18" charset="0"/>
                  <a:ea typeface="+mn-ea"/>
                  <a:cs typeface="+mn-cs"/>
                </a:rPr>
                <a:t>𝑉𝑛=𝑉𝑢/𝜙</a:t>
              </a:r>
              <a:endParaRPr kumimoji="0" lang="es-ES" sz="1600" b="0" i="1" u="none" strike="noStrike" kern="0" cap="none" spc="0" normalizeH="0" baseline="0">
                <a:ln>
                  <a:noFill/>
                </a:ln>
                <a:solidFill>
                  <a:schemeClr val="accent4">
                    <a:lumMod val="20000"/>
                    <a:lumOff val="80000"/>
                  </a:schemeClr>
                </a:solidFill>
                <a:effectLst/>
                <a:uLnTx/>
                <a:uFillTx/>
                <a:latin typeface="Cambria Math" panose="02040503050406030204" pitchFamily="18" charset="0"/>
                <a:ea typeface="+mn-ea"/>
                <a:cs typeface="+mn-cs"/>
              </a:endParaRPr>
            </a:p>
          </xdr:txBody>
        </xdr:sp>
      </mc:Fallback>
    </mc:AlternateContent>
    <xdr:clientData/>
  </xdr:oneCellAnchor>
  <xdr:oneCellAnchor>
    <xdr:from>
      <xdr:col>4</xdr:col>
      <xdr:colOff>66676</xdr:colOff>
      <xdr:row>460</xdr:row>
      <xdr:rowOff>104774</xdr:rowOff>
    </xdr:from>
    <xdr:ext cx="1123950" cy="29527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87" name="CuadroTexto 286">
              <a:extLst>
                <a:ext uri="{FF2B5EF4-FFF2-40B4-BE49-F238E27FC236}">
                  <a16:creationId xmlns:a16="http://schemas.microsoft.com/office/drawing/2014/main" id="{6C2295D9-2240-4658-9237-1824C4B60F93}"/>
                </a:ext>
              </a:extLst>
            </xdr:cNvPr>
            <xdr:cNvSpPr txBox="1"/>
          </xdr:nvSpPr>
          <xdr:spPr>
            <a:xfrm>
              <a:off x="1057276" y="105279824"/>
              <a:ext cx="1123950" cy="295276"/>
            </a:xfrm>
            <a:prstGeom prst="rect">
              <a:avLst/>
            </a:prstGeom>
            <a:solidFill>
              <a:srgbClr val="70AD47">
                <a:lumMod val="75000"/>
              </a:srgbClr>
            </a:solidFill>
            <a:ln w="19050" cmpd="dbl">
              <a:solidFill>
                <a:srgbClr val="002060"/>
              </a:solidFill>
            </a:ln>
            <a:effectLst/>
          </xdr:spPr>
          <xdr:txBody>
            <a:bodyPr vertOverflow="clip" horzOverflow="clip" wrap="square" lIns="0" tIns="0" rIns="0" bIns="0" rtlCol="0" anchor="t">
              <a:noAutofit/>
            </a:bodyPr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kumimoji="0" lang="es-ES" sz="1600" b="0" i="1" u="none" strike="noStrike" kern="0" cap="none" spc="0" normalizeH="0" baseline="0">
                        <a:ln>
                          <a:noFill/>
                        </a:ln>
                        <a:solidFill>
                          <a:schemeClr val="accent4">
                            <a:lumMod val="20000"/>
                            <a:lumOff val="80000"/>
                          </a:schemeClr>
                        </a:solidFill>
                        <a:effectLst/>
                        <a:uLnTx/>
                        <a:uFillTx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𝑉𝑐</m:t>
                    </m:r>
                    <m:r>
                      <a:rPr kumimoji="0" lang="es-ES" sz="1600" b="0" i="1" u="none" strike="noStrike" kern="0" cap="none" spc="0" normalizeH="0" baseline="0">
                        <a:ln>
                          <a:noFill/>
                        </a:ln>
                        <a:solidFill>
                          <a:schemeClr val="accent4">
                            <a:lumMod val="20000"/>
                            <a:lumOff val="80000"/>
                          </a:schemeClr>
                        </a:solidFill>
                        <a:effectLst/>
                        <a:uLnTx/>
                        <a:uFillTx/>
                        <a:latin typeface="Cambria Math" panose="02040503050406030204" pitchFamily="18" charset="0"/>
                        <a:ea typeface="+mn-ea"/>
                        <a:cs typeface="+mn-cs"/>
                      </a:rPr>
                      <m:t>≥</m:t>
                    </m:r>
                    <m:r>
                      <a:rPr kumimoji="0" lang="es-ES" sz="1600" b="0" i="1" u="none" strike="noStrike" kern="0" cap="none" spc="0" normalizeH="0" baseline="0">
                        <a:ln>
                          <a:noFill/>
                        </a:ln>
                        <a:solidFill>
                          <a:schemeClr val="accent4">
                            <a:lumMod val="20000"/>
                            <a:lumOff val="80000"/>
                          </a:schemeClr>
                        </a:solidFill>
                        <a:effectLst/>
                        <a:uLnTx/>
                        <a:uFillTx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𝑉𝑛</m:t>
                    </m:r>
                  </m:oMath>
                </m:oMathPara>
              </a14:m>
              <a:endParaRPr kumimoji="0" lang="es-ES" sz="1600" b="0" i="1" u="none" strike="noStrike" kern="0" cap="none" spc="0" normalizeH="0" baseline="0">
                <a:ln>
                  <a:noFill/>
                </a:ln>
                <a:solidFill>
                  <a:schemeClr val="accent4">
                    <a:lumMod val="20000"/>
                    <a:lumOff val="80000"/>
                  </a:schemeClr>
                </a:solidFill>
                <a:effectLst/>
                <a:uLnTx/>
                <a:uFillTx/>
                <a:latin typeface="Cambria Math" panose="02040503050406030204" pitchFamily="18" charset="0"/>
                <a:ea typeface="+mn-ea"/>
                <a:cs typeface="+mn-cs"/>
              </a:endParaRPr>
            </a:p>
          </xdr:txBody>
        </xdr:sp>
      </mc:Choice>
      <mc:Fallback xmlns="">
        <xdr:sp macro="" textlink="">
          <xdr:nvSpPr>
            <xdr:cNvPr id="287" name="CuadroTexto 286">
              <a:extLst>
                <a:ext uri="{FF2B5EF4-FFF2-40B4-BE49-F238E27FC236}">
                  <a16:creationId xmlns:a16="http://schemas.microsoft.com/office/drawing/2014/main" id="{6C2295D9-2240-4658-9237-1824C4B60F93}"/>
                </a:ext>
              </a:extLst>
            </xdr:cNvPr>
            <xdr:cNvSpPr txBox="1"/>
          </xdr:nvSpPr>
          <xdr:spPr>
            <a:xfrm>
              <a:off x="1057276" y="105279824"/>
              <a:ext cx="1123950" cy="295276"/>
            </a:xfrm>
            <a:prstGeom prst="rect">
              <a:avLst/>
            </a:prstGeom>
            <a:solidFill>
              <a:srgbClr val="70AD47">
                <a:lumMod val="75000"/>
              </a:srgbClr>
            </a:solidFill>
            <a:ln w="19050" cmpd="dbl">
              <a:solidFill>
                <a:srgbClr val="002060"/>
              </a:solidFill>
            </a:ln>
            <a:effectLst/>
          </xdr:spPr>
          <xdr:txBody>
            <a:bodyPr vertOverflow="clip" horzOverflow="clip" wrap="square" lIns="0" tIns="0" rIns="0" bIns="0" rtlCol="0" anchor="t">
              <a:noAutofit/>
            </a:bodyPr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s-ES" sz="1600" b="0" i="0" u="none" strike="noStrike" kern="0" cap="none" spc="0" normalizeH="0" baseline="0">
                  <a:ln>
                    <a:noFill/>
                  </a:ln>
                  <a:solidFill>
                    <a:schemeClr val="accent4">
                      <a:lumMod val="20000"/>
                      <a:lumOff val="80000"/>
                    </a:schemeClr>
                  </a:solidFill>
                  <a:effectLst/>
                  <a:uLnTx/>
                  <a:uFillTx/>
                  <a:latin typeface="Cambria Math" panose="02040503050406030204" pitchFamily="18" charset="0"/>
                  <a:ea typeface="+mn-ea"/>
                  <a:cs typeface="+mn-cs"/>
                </a:rPr>
                <a:t>𝑉𝑐≥𝑉𝑛</a:t>
              </a:r>
              <a:endParaRPr kumimoji="0" lang="es-ES" sz="1600" b="0" i="1" u="none" strike="noStrike" kern="0" cap="none" spc="0" normalizeH="0" baseline="0">
                <a:ln>
                  <a:noFill/>
                </a:ln>
                <a:solidFill>
                  <a:schemeClr val="accent4">
                    <a:lumMod val="20000"/>
                    <a:lumOff val="80000"/>
                  </a:schemeClr>
                </a:solidFill>
                <a:effectLst/>
                <a:uLnTx/>
                <a:uFillTx/>
                <a:latin typeface="Cambria Math" panose="02040503050406030204" pitchFamily="18" charset="0"/>
                <a:ea typeface="+mn-ea"/>
                <a:cs typeface="+mn-cs"/>
              </a:endParaRPr>
            </a:p>
          </xdr:txBody>
        </xdr:sp>
      </mc:Fallback>
    </mc:AlternateContent>
    <xdr:clientData/>
  </xdr:oneCellAnchor>
  <xdr:oneCellAnchor>
    <xdr:from>
      <xdr:col>4</xdr:col>
      <xdr:colOff>66675</xdr:colOff>
      <xdr:row>429</xdr:row>
      <xdr:rowOff>57150</xdr:rowOff>
    </xdr:from>
    <xdr:ext cx="1958806" cy="3354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88" name="CuadroTexto 287">
              <a:extLst>
                <a:ext uri="{FF2B5EF4-FFF2-40B4-BE49-F238E27FC236}">
                  <a16:creationId xmlns:a16="http://schemas.microsoft.com/office/drawing/2014/main" id="{082A7208-2848-4CA4-A26C-F7FC7A79DE99}"/>
                </a:ext>
              </a:extLst>
            </xdr:cNvPr>
            <xdr:cNvSpPr txBox="1"/>
          </xdr:nvSpPr>
          <xdr:spPr>
            <a:xfrm>
              <a:off x="1057275" y="98107500"/>
              <a:ext cx="1958806" cy="335413"/>
            </a:xfrm>
            <a:prstGeom prst="rect">
              <a:avLst/>
            </a:prstGeom>
            <a:solidFill>
              <a:srgbClr val="70AD47">
                <a:lumMod val="75000"/>
              </a:srgbClr>
            </a:solidFill>
            <a:ln w="19050" cmpd="dbl">
              <a:solidFill>
                <a:srgbClr val="002060"/>
              </a:solidFill>
            </a:ln>
            <a:effectLst/>
          </xdr:spPr>
          <xdr:txBody>
            <a:bodyPr vertOverflow="clip" horzOverflow="clip" wrap="square" lIns="0" tIns="0" rIns="0" bIns="0" rtlCol="0" anchor="t">
              <a:noAutofit/>
            </a:bodyPr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kumimoji="0" lang="es-ES" sz="1800" b="0" i="1" u="none" strike="noStrike" kern="0" cap="none" spc="0" normalizeH="0" baseline="0">
                        <a:ln>
                          <a:noFill/>
                        </a:ln>
                        <a:solidFill>
                          <a:schemeClr val="accent4">
                            <a:lumMod val="20000"/>
                            <a:lumOff val="80000"/>
                          </a:schemeClr>
                        </a:solidFill>
                        <a:effectLst/>
                        <a:uLnTx/>
                        <a:uFillTx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𝑉𝑐</m:t>
                    </m:r>
                    <m:r>
                      <a:rPr kumimoji="0" lang="es-ES" sz="1800" b="0" i="1" u="none" strike="noStrike" kern="0" cap="none" spc="0" normalizeH="0" baseline="0">
                        <a:ln>
                          <a:noFill/>
                        </a:ln>
                        <a:solidFill>
                          <a:schemeClr val="accent4">
                            <a:lumMod val="20000"/>
                            <a:lumOff val="80000"/>
                          </a:schemeClr>
                        </a:solidFill>
                        <a:effectLst/>
                        <a:uLnTx/>
                        <a:uFillTx/>
                        <a:latin typeface="Cambria Math" panose="02040503050406030204" pitchFamily="18" charset="0"/>
                        <a:ea typeface="+mn-ea"/>
                        <a:cs typeface="+mn-cs"/>
                      </a:rPr>
                      <m:t>=0.53 </m:t>
                    </m:r>
                    <m:rad>
                      <m:radPr>
                        <m:degHide m:val="on"/>
                        <m:ctrlPr>
                          <a:rPr kumimoji="0" lang="es-ES" sz="1800" b="0" i="1" u="none" strike="noStrike" kern="0" cap="none" spc="0" normalizeH="0" baseline="0">
                            <a:ln>
                              <a:noFill/>
                            </a:ln>
                            <a:solidFill>
                              <a:schemeClr val="accent4">
                                <a:lumMod val="20000"/>
                                <a:lumOff val="80000"/>
                              </a:schemeClr>
                            </a:solidFill>
                            <a:effectLst/>
                            <a:uLnTx/>
                            <a:uFillTx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radPr>
                      <m:deg/>
                      <m:e>
                        <m:sSup>
                          <m:sSupPr>
                            <m:ctrlPr>
                              <a:rPr kumimoji="0" lang="es-ES" sz="1800" b="0" i="1" u="none" strike="noStrike" kern="0" cap="none" spc="0" normalizeH="0" baseline="0">
                                <a:ln>
                                  <a:noFill/>
                                </a:ln>
                                <a:solidFill>
                                  <a:schemeClr val="accent4">
                                    <a:lumMod val="20000"/>
                                    <a:lumOff val="80000"/>
                                  </a:schemeClr>
                                </a:solidFill>
                                <a:effectLst/>
                                <a:uLnTx/>
                                <a:uFillTx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sSupPr>
                          <m:e>
                            <m:r>
                              <a:rPr kumimoji="0" lang="es-ES" sz="1800" b="0" i="1" u="none" strike="noStrike" kern="0" cap="none" spc="0" normalizeH="0" baseline="0">
                                <a:ln>
                                  <a:noFill/>
                                </a:ln>
                                <a:solidFill>
                                  <a:schemeClr val="accent4">
                                    <a:lumMod val="20000"/>
                                    <a:lumOff val="80000"/>
                                  </a:schemeClr>
                                </a:solidFill>
                                <a:effectLst/>
                                <a:uLnTx/>
                                <a:uFillTx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𝑓</m:t>
                            </m:r>
                          </m:e>
                          <m:sup>
                            <m:r>
                              <a:rPr kumimoji="0" lang="es-ES" sz="1800" b="0" i="1" u="none" strike="noStrike" kern="0" cap="none" spc="0" normalizeH="0" baseline="0">
                                <a:ln>
                                  <a:noFill/>
                                </a:ln>
                                <a:solidFill>
                                  <a:schemeClr val="accent4">
                                    <a:lumMod val="20000"/>
                                    <a:lumOff val="80000"/>
                                  </a:schemeClr>
                                </a:solidFill>
                                <a:effectLst/>
                                <a:uLnTx/>
                                <a:uFillTx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′</m:t>
                            </m:r>
                          </m:sup>
                        </m:sSup>
                        <m:r>
                          <a:rPr kumimoji="0" lang="es-ES" sz="1800" b="0" i="1" u="none" strike="noStrike" kern="0" cap="none" spc="0" normalizeH="0" baseline="0">
                            <a:ln>
                              <a:noFill/>
                            </a:ln>
                            <a:solidFill>
                              <a:schemeClr val="accent4">
                                <a:lumMod val="20000"/>
                                <a:lumOff val="80000"/>
                              </a:schemeClr>
                            </a:solidFill>
                            <a:effectLst/>
                            <a:uLnTx/>
                            <a:uFillTx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𝑐</m:t>
                        </m:r>
                      </m:e>
                    </m:rad>
                    <m:r>
                      <a:rPr kumimoji="0" lang="es-ES" sz="1800" b="0" i="1" u="none" strike="noStrike" kern="0" cap="none" spc="0" normalizeH="0" baseline="0">
                        <a:ln>
                          <a:noFill/>
                        </a:ln>
                        <a:solidFill>
                          <a:schemeClr val="accent4">
                            <a:lumMod val="20000"/>
                            <a:lumOff val="80000"/>
                          </a:schemeClr>
                        </a:solidFill>
                        <a:effectLst/>
                        <a:uLnTx/>
                        <a:uFillTx/>
                        <a:latin typeface="Cambria Math" panose="02040503050406030204" pitchFamily="18" charset="0"/>
                        <a:ea typeface="+mn-ea"/>
                        <a:cs typeface="+mn-cs"/>
                      </a:rPr>
                      <m:t> </m:t>
                    </m:r>
                    <m:r>
                      <a:rPr kumimoji="0" lang="es-ES" sz="1800" b="0" i="1" u="none" strike="noStrike" kern="0" cap="none" spc="0" normalizeH="0" baseline="0">
                        <a:ln>
                          <a:noFill/>
                        </a:ln>
                        <a:solidFill>
                          <a:schemeClr val="accent4">
                            <a:lumMod val="20000"/>
                            <a:lumOff val="80000"/>
                          </a:schemeClr>
                        </a:solidFill>
                        <a:effectLst/>
                        <a:uLnTx/>
                        <a:uFillTx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𝑇</m:t>
                    </m:r>
                    <m:r>
                      <a:rPr kumimoji="0" lang="es-ES" sz="1800" b="0" i="1" u="none" strike="noStrike" kern="0" cap="none" spc="0" normalizeH="0" baseline="0">
                        <a:ln>
                          <a:noFill/>
                        </a:ln>
                        <a:solidFill>
                          <a:schemeClr val="accent4">
                            <a:lumMod val="20000"/>
                            <a:lumOff val="80000"/>
                          </a:schemeClr>
                        </a:solidFill>
                        <a:effectLst/>
                        <a:uLnTx/>
                        <a:uFillTx/>
                        <a:latin typeface="Cambria Math" panose="02040503050406030204" pitchFamily="18" charset="0"/>
                        <a:ea typeface="+mn-ea"/>
                        <a:cs typeface="+mn-cs"/>
                      </a:rPr>
                      <m:t> </m:t>
                    </m:r>
                    <m:r>
                      <a:rPr kumimoji="0" lang="es-ES" sz="1800" b="0" i="1" u="none" strike="noStrike" kern="0" cap="none" spc="0" normalizeH="0" baseline="0">
                        <a:ln>
                          <a:noFill/>
                        </a:ln>
                        <a:solidFill>
                          <a:schemeClr val="accent4">
                            <a:lumMod val="20000"/>
                            <a:lumOff val="80000"/>
                          </a:schemeClr>
                        </a:solidFill>
                        <a:effectLst/>
                        <a:uLnTx/>
                        <a:uFillTx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𝑑</m:t>
                    </m:r>
                  </m:oMath>
                </m:oMathPara>
              </a14:m>
              <a:endParaRPr kumimoji="0" lang="es-ES" sz="1800" b="0" i="1" u="none" strike="noStrike" kern="0" cap="none" spc="0" normalizeH="0" baseline="0">
                <a:ln>
                  <a:noFill/>
                </a:ln>
                <a:solidFill>
                  <a:schemeClr val="accent4">
                    <a:lumMod val="20000"/>
                    <a:lumOff val="80000"/>
                  </a:schemeClr>
                </a:solidFill>
                <a:effectLst/>
                <a:uLnTx/>
                <a:uFillTx/>
                <a:latin typeface="Cambria Math" panose="02040503050406030204" pitchFamily="18" charset="0"/>
                <a:ea typeface="+mn-ea"/>
                <a:cs typeface="+mn-cs"/>
              </a:endParaRPr>
            </a:p>
          </xdr:txBody>
        </xdr:sp>
      </mc:Choice>
      <mc:Fallback xmlns="">
        <xdr:sp macro="" textlink="">
          <xdr:nvSpPr>
            <xdr:cNvPr id="288" name="CuadroTexto 287">
              <a:extLst>
                <a:ext uri="{FF2B5EF4-FFF2-40B4-BE49-F238E27FC236}">
                  <a16:creationId xmlns:a16="http://schemas.microsoft.com/office/drawing/2014/main" id="{082A7208-2848-4CA4-A26C-F7FC7A79DE99}"/>
                </a:ext>
              </a:extLst>
            </xdr:cNvPr>
            <xdr:cNvSpPr txBox="1"/>
          </xdr:nvSpPr>
          <xdr:spPr>
            <a:xfrm>
              <a:off x="1057275" y="98107500"/>
              <a:ext cx="1958806" cy="335413"/>
            </a:xfrm>
            <a:prstGeom prst="rect">
              <a:avLst/>
            </a:prstGeom>
            <a:solidFill>
              <a:srgbClr val="70AD47">
                <a:lumMod val="75000"/>
              </a:srgbClr>
            </a:solidFill>
            <a:ln w="19050" cmpd="dbl">
              <a:solidFill>
                <a:srgbClr val="002060"/>
              </a:solidFill>
            </a:ln>
            <a:effectLst/>
          </xdr:spPr>
          <xdr:txBody>
            <a:bodyPr vertOverflow="clip" horzOverflow="clip" wrap="square" lIns="0" tIns="0" rIns="0" bIns="0" rtlCol="0" anchor="t">
              <a:noAutofit/>
            </a:bodyPr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s-ES" sz="1800" b="0" i="0" u="none" strike="noStrike" kern="0" cap="none" spc="0" normalizeH="0" baseline="0">
                  <a:ln>
                    <a:noFill/>
                  </a:ln>
                  <a:solidFill>
                    <a:schemeClr val="accent4">
                      <a:lumMod val="20000"/>
                      <a:lumOff val="80000"/>
                    </a:schemeClr>
                  </a:solidFill>
                  <a:effectLst/>
                  <a:uLnTx/>
                  <a:uFillTx/>
                  <a:latin typeface="Cambria Math" panose="02040503050406030204" pitchFamily="18" charset="0"/>
                  <a:ea typeface="+mn-ea"/>
                  <a:cs typeface="+mn-cs"/>
                </a:rPr>
                <a:t>𝑉𝑐=0.53 √(𝑓^′ 𝑐)  𝑇 𝑑</a:t>
              </a:r>
              <a:endParaRPr kumimoji="0" lang="es-ES" sz="1800" b="0" i="1" u="none" strike="noStrike" kern="0" cap="none" spc="0" normalizeH="0" baseline="0">
                <a:ln>
                  <a:noFill/>
                </a:ln>
                <a:solidFill>
                  <a:schemeClr val="accent4">
                    <a:lumMod val="20000"/>
                    <a:lumOff val="80000"/>
                  </a:schemeClr>
                </a:solidFill>
                <a:effectLst/>
                <a:uLnTx/>
                <a:uFillTx/>
                <a:latin typeface="Cambria Math" panose="02040503050406030204" pitchFamily="18" charset="0"/>
                <a:ea typeface="+mn-ea"/>
                <a:cs typeface="+mn-cs"/>
              </a:endParaRPr>
            </a:p>
          </xdr:txBody>
        </xdr:sp>
      </mc:Fallback>
    </mc:AlternateContent>
    <xdr:clientData/>
  </xdr:oneCellAnchor>
  <xdr:twoCellAnchor>
    <xdr:from>
      <xdr:col>17</xdr:col>
      <xdr:colOff>238125</xdr:colOff>
      <xdr:row>426</xdr:row>
      <xdr:rowOff>19050</xdr:rowOff>
    </xdr:from>
    <xdr:to>
      <xdr:col>18</xdr:col>
      <xdr:colOff>66675</xdr:colOff>
      <xdr:row>427</xdr:row>
      <xdr:rowOff>152400</xdr:rowOff>
    </xdr:to>
    <xdr:cxnSp macro="">
      <xdr:nvCxnSpPr>
        <xdr:cNvPr id="289" name="Conector recto 288">
          <a:extLst>
            <a:ext uri="{FF2B5EF4-FFF2-40B4-BE49-F238E27FC236}">
              <a16:creationId xmlns:a16="http://schemas.microsoft.com/office/drawing/2014/main" id="{906993B3-1C9F-4785-89AF-0AA7F1259A0A}"/>
            </a:ext>
          </a:extLst>
        </xdr:cNvPr>
        <xdr:cNvCxnSpPr/>
      </xdr:nvCxnSpPr>
      <xdr:spPr>
        <a:xfrm flipV="1">
          <a:off x="4629150" y="97421700"/>
          <a:ext cx="76200" cy="361950"/>
        </a:xfrm>
        <a:prstGeom prst="line">
          <a:avLst/>
        </a:prstGeom>
        <a:ln w="19050">
          <a:solidFill>
            <a:srgbClr val="FF0066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57150</xdr:colOff>
      <xdr:row>426</xdr:row>
      <xdr:rowOff>38100</xdr:rowOff>
    </xdr:from>
    <xdr:to>
      <xdr:col>21</xdr:col>
      <xdr:colOff>200025</xdr:colOff>
      <xdr:row>426</xdr:row>
      <xdr:rowOff>38100</xdr:rowOff>
    </xdr:to>
    <xdr:cxnSp macro="">
      <xdr:nvCxnSpPr>
        <xdr:cNvPr id="290" name="Conector recto 289">
          <a:extLst>
            <a:ext uri="{FF2B5EF4-FFF2-40B4-BE49-F238E27FC236}">
              <a16:creationId xmlns:a16="http://schemas.microsoft.com/office/drawing/2014/main" id="{A5ED95E1-7591-47B6-9677-9F7636948F1A}"/>
            </a:ext>
          </a:extLst>
        </xdr:cNvPr>
        <xdr:cNvCxnSpPr/>
      </xdr:nvCxnSpPr>
      <xdr:spPr>
        <a:xfrm>
          <a:off x="4695825" y="97440750"/>
          <a:ext cx="933450" cy="0"/>
        </a:xfrm>
        <a:prstGeom prst="line">
          <a:avLst/>
        </a:prstGeom>
        <a:ln w="19050">
          <a:solidFill>
            <a:srgbClr val="FF0066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17</xdr:col>
      <xdr:colOff>200026</xdr:colOff>
      <xdr:row>426</xdr:row>
      <xdr:rowOff>209551</xdr:rowOff>
    </xdr:from>
    <xdr:to>
      <xdr:col>18</xdr:col>
      <xdr:colOff>0</xdr:colOff>
      <xdr:row>427</xdr:row>
      <xdr:rowOff>142875</xdr:rowOff>
    </xdr:to>
    <xdr:cxnSp macro="">
      <xdr:nvCxnSpPr>
        <xdr:cNvPr id="291" name="Conector recto 290">
          <a:extLst>
            <a:ext uri="{FF2B5EF4-FFF2-40B4-BE49-F238E27FC236}">
              <a16:creationId xmlns:a16="http://schemas.microsoft.com/office/drawing/2014/main" id="{F7F19649-54B9-4AD7-9438-2FF249A83453}"/>
            </a:ext>
          </a:extLst>
        </xdr:cNvPr>
        <xdr:cNvCxnSpPr/>
      </xdr:nvCxnSpPr>
      <xdr:spPr>
        <a:xfrm flipH="1" flipV="1">
          <a:off x="4591051" y="97612201"/>
          <a:ext cx="47624" cy="161924"/>
        </a:xfrm>
        <a:prstGeom prst="line">
          <a:avLst/>
        </a:prstGeom>
        <a:ln w="19050">
          <a:solidFill>
            <a:srgbClr val="FF0066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4</xdr:col>
      <xdr:colOff>123825</xdr:colOff>
      <xdr:row>387</xdr:row>
      <xdr:rowOff>38100</xdr:rowOff>
    </xdr:from>
    <xdr:ext cx="1958806" cy="3354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92" name="CuadroTexto 291">
              <a:extLst>
                <a:ext uri="{FF2B5EF4-FFF2-40B4-BE49-F238E27FC236}">
                  <a16:creationId xmlns:a16="http://schemas.microsoft.com/office/drawing/2014/main" id="{E3428D6A-2B83-4004-9C48-CC54ED5D2E45}"/>
                </a:ext>
              </a:extLst>
            </xdr:cNvPr>
            <xdr:cNvSpPr txBox="1"/>
          </xdr:nvSpPr>
          <xdr:spPr>
            <a:xfrm>
              <a:off x="1114425" y="88592025"/>
              <a:ext cx="1958806" cy="335413"/>
            </a:xfrm>
            <a:prstGeom prst="rect">
              <a:avLst/>
            </a:prstGeom>
            <a:solidFill>
              <a:srgbClr val="70AD47">
                <a:lumMod val="75000"/>
              </a:srgbClr>
            </a:solidFill>
            <a:ln w="19050" cmpd="dbl">
              <a:solidFill>
                <a:srgbClr val="002060"/>
              </a:solidFill>
            </a:ln>
            <a:effectLst/>
          </xdr:spPr>
          <xdr:txBody>
            <a:bodyPr vertOverflow="clip" horzOverflow="clip" wrap="square" lIns="0" tIns="0" rIns="0" bIns="0" rtlCol="0" anchor="t">
              <a:noAutofit/>
            </a:bodyPr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kumimoji="0" lang="es-ES" sz="1800" b="0" i="1" u="none" strike="noStrike" kern="0" cap="none" spc="0" normalizeH="0" baseline="0">
                        <a:ln>
                          <a:noFill/>
                        </a:ln>
                        <a:solidFill>
                          <a:schemeClr val="accent4">
                            <a:lumMod val="20000"/>
                            <a:lumOff val="80000"/>
                          </a:schemeClr>
                        </a:solidFill>
                        <a:effectLst/>
                        <a:uLnTx/>
                        <a:uFillTx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𝑉𝑐</m:t>
                    </m:r>
                    <m:r>
                      <a:rPr kumimoji="0" lang="es-ES" sz="1800" b="0" i="1" u="none" strike="noStrike" kern="0" cap="none" spc="0" normalizeH="0" baseline="0">
                        <a:ln>
                          <a:noFill/>
                        </a:ln>
                        <a:solidFill>
                          <a:schemeClr val="accent4">
                            <a:lumMod val="20000"/>
                            <a:lumOff val="80000"/>
                          </a:schemeClr>
                        </a:solidFill>
                        <a:effectLst/>
                        <a:uLnTx/>
                        <a:uFillTx/>
                        <a:latin typeface="Cambria Math" panose="02040503050406030204" pitchFamily="18" charset="0"/>
                        <a:ea typeface="+mn-ea"/>
                        <a:cs typeface="+mn-cs"/>
                      </a:rPr>
                      <m:t>=0.53 </m:t>
                    </m:r>
                    <m:rad>
                      <m:radPr>
                        <m:degHide m:val="on"/>
                        <m:ctrlPr>
                          <a:rPr kumimoji="0" lang="es-ES" sz="1800" b="0" i="1" u="none" strike="noStrike" kern="0" cap="none" spc="0" normalizeH="0" baseline="0">
                            <a:ln>
                              <a:noFill/>
                            </a:ln>
                            <a:solidFill>
                              <a:schemeClr val="accent4">
                                <a:lumMod val="20000"/>
                                <a:lumOff val="80000"/>
                              </a:schemeClr>
                            </a:solidFill>
                            <a:effectLst/>
                            <a:uLnTx/>
                            <a:uFillTx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radPr>
                      <m:deg/>
                      <m:e>
                        <m:sSup>
                          <m:sSupPr>
                            <m:ctrlPr>
                              <a:rPr kumimoji="0" lang="es-ES" sz="1800" b="0" i="1" u="none" strike="noStrike" kern="0" cap="none" spc="0" normalizeH="0" baseline="0">
                                <a:ln>
                                  <a:noFill/>
                                </a:ln>
                                <a:solidFill>
                                  <a:schemeClr val="accent4">
                                    <a:lumMod val="20000"/>
                                    <a:lumOff val="80000"/>
                                  </a:schemeClr>
                                </a:solidFill>
                                <a:effectLst/>
                                <a:uLnTx/>
                                <a:uFillTx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sSupPr>
                          <m:e>
                            <m:r>
                              <a:rPr kumimoji="0" lang="es-ES" sz="1800" b="0" i="1" u="none" strike="noStrike" kern="0" cap="none" spc="0" normalizeH="0" baseline="0">
                                <a:ln>
                                  <a:noFill/>
                                </a:ln>
                                <a:solidFill>
                                  <a:schemeClr val="accent4">
                                    <a:lumMod val="20000"/>
                                    <a:lumOff val="80000"/>
                                  </a:schemeClr>
                                </a:solidFill>
                                <a:effectLst/>
                                <a:uLnTx/>
                                <a:uFillTx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𝑓</m:t>
                            </m:r>
                          </m:e>
                          <m:sup>
                            <m:r>
                              <a:rPr kumimoji="0" lang="es-ES" sz="1800" b="0" i="1" u="none" strike="noStrike" kern="0" cap="none" spc="0" normalizeH="0" baseline="0">
                                <a:ln>
                                  <a:noFill/>
                                </a:ln>
                                <a:solidFill>
                                  <a:schemeClr val="accent4">
                                    <a:lumMod val="20000"/>
                                    <a:lumOff val="80000"/>
                                  </a:schemeClr>
                                </a:solidFill>
                                <a:effectLst/>
                                <a:uLnTx/>
                                <a:uFillTx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′</m:t>
                            </m:r>
                          </m:sup>
                        </m:sSup>
                        <m:r>
                          <a:rPr kumimoji="0" lang="es-ES" sz="1800" b="0" i="1" u="none" strike="noStrike" kern="0" cap="none" spc="0" normalizeH="0" baseline="0">
                            <a:ln>
                              <a:noFill/>
                            </a:ln>
                            <a:solidFill>
                              <a:schemeClr val="accent4">
                                <a:lumMod val="20000"/>
                                <a:lumOff val="80000"/>
                              </a:schemeClr>
                            </a:solidFill>
                            <a:effectLst/>
                            <a:uLnTx/>
                            <a:uFillTx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𝑐</m:t>
                        </m:r>
                      </m:e>
                    </m:rad>
                    <m:r>
                      <a:rPr kumimoji="0" lang="es-ES" sz="1800" b="0" i="1" u="none" strike="noStrike" kern="0" cap="none" spc="0" normalizeH="0" baseline="0">
                        <a:ln>
                          <a:noFill/>
                        </a:ln>
                        <a:solidFill>
                          <a:schemeClr val="accent4">
                            <a:lumMod val="20000"/>
                            <a:lumOff val="80000"/>
                          </a:schemeClr>
                        </a:solidFill>
                        <a:effectLst/>
                        <a:uLnTx/>
                        <a:uFillTx/>
                        <a:latin typeface="Cambria Math" panose="02040503050406030204" pitchFamily="18" charset="0"/>
                        <a:ea typeface="+mn-ea"/>
                        <a:cs typeface="+mn-cs"/>
                      </a:rPr>
                      <m:t> </m:t>
                    </m:r>
                    <m:r>
                      <a:rPr kumimoji="0" lang="es-ES" sz="1800" b="0" i="1" u="none" strike="noStrike" kern="0" cap="none" spc="0" normalizeH="0" baseline="0">
                        <a:ln>
                          <a:noFill/>
                        </a:ln>
                        <a:solidFill>
                          <a:schemeClr val="accent4">
                            <a:lumMod val="20000"/>
                            <a:lumOff val="80000"/>
                          </a:schemeClr>
                        </a:solidFill>
                        <a:effectLst/>
                        <a:uLnTx/>
                        <a:uFillTx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𝑆</m:t>
                    </m:r>
                    <m:r>
                      <a:rPr kumimoji="0" lang="es-ES" sz="1800" b="0" i="1" u="none" strike="noStrike" kern="0" cap="none" spc="0" normalizeH="0" baseline="0">
                        <a:ln>
                          <a:noFill/>
                        </a:ln>
                        <a:solidFill>
                          <a:schemeClr val="accent4">
                            <a:lumMod val="20000"/>
                            <a:lumOff val="80000"/>
                          </a:schemeClr>
                        </a:solidFill>
                        <a:effectLst/>
                        <a:uLnTx/>
                        <a:uFillTx/>
                        <a:latin typeface="Cambria Math" panose="02040503050406030204" pitchFamily="18" charset="0"/>
                        <a:ea typeface="+mn-ea"/>
                        <a:cs typeface="+mn-cs"/>
                      </a:rPr>
                      <m:t> </m:t>
                    </m:r>
                    <m:r>
                      <a:rPr kumimoji="0" lang="es-ES" sz="1800" b="0" i="1" u="none" strike="noStrike" kern="0" cap="none" spc="0" normalizeH="0" baseline="0">
                        <a:ln>
                          <a:noFill/>
                        </a:ln>
                        <a:solidFill>
                          <a:schemeClr val="accent4">
                            <a:lumMod val="20000"/>
                            <a:lumOff val="80000"/>
                          </a:schemeClr>
                        </a:solidFill>
                        <a:effectLst/>
                        <a:uLnTx/>
                        <a:uFillTx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𝑑</m:t>
                    </m:r>
                  </m:oMath>
                </m:oMathPara>
              </a14:m>
              <a:endParaRPr kumimoji="0" lang="es-ES" sz="1800" b="0" i="1" u="none" strike="noStrike" kern="0" cap="none" spc="0" normalizeH="0" baseline="0">
                <a:ln>
                  <a:noFill/>
                </a:ln>
                <a:solidFill>
                  <a:schemeClr val="accent4">
                    <a:lumMod val="20000"/>
                    <a:lumOff val="80000"/>
                  </a:schemeClr>
                </a:solidFill>
                <a:effectLst/>
                <a:uLnTx/>
                <a:uFillTx/>
                <a:latin typeface="Cambria Math" panose="02040503050406030204" pitchFamily="18" charset="0"/>
                <a:ea typeface="+mn-ea"/>
                <a:cs typeface="+mn-cs"/>
              </a:endParaRPr>
            </a:p>
          </xdr:txBody>
        </xdr:sp>
      </mc:Choice>
      <mc:Fallback xmlns="">
        <xdr:sp macro="" textlink="">
          <xdr:nvSpPr>
            <xdr:cNvPr id="292" name="CuadroTexto 291">
              <a:extLst>
                <a:ext uri="{FF2B5EF4-FFF2-40B4-BE49-F238E27FC236}">
                  <a16:creationId xmlns:a16="http://schemas.microsoft.com/office/drawing/2014/main" id="{E3428D6A-2B83-4004-9C48-CC54ED5D2E45}"/>
                </a:ext>
              </a:extLst>
            </xdr:cNvPr>
            <xdr:cNvSpPr txBox="1"/>
          </xdr:nvSpPr>
          <xdr:spPr>
            <a:xfrm>
              <a:off x="1114425" y="88592025"/>
              <a:ext cx="1958806" cy="335413"/>
            </a:xfrm>
            <a:prstGeom prst="rect">
              <a:avLst/>
            </a:prstGeom>
            <a:solidFill>
              <a:srgbClr val="70AD47">
                <a:lumMod val="75000"/>
              </a:srgbClr>
            </a:solidFill>
            <a:ln w="19050" cmpd="dbl">
              <a:solidFill>
                <a:srgbClr val="002060"/>
              </a:solidFill>
            </a:ln>
            <a:effectLst/>
          </xdr:spPr>
          <xdr:txBody>
            <a:bodyPr vertOverflow="clip" horzOverflow="clip" wrap="square" lIns="0" tIns="0" rIns="0" bIns="0" rtlCol="0" anchor="t">
              <a:noAutofit/>
            </a:bodyPr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s-ES" sz="1800" b="0" i="0" u="none" strike="noStrike" kern="0" cap="none" spc="0" normalizeH="0" baseline="0">
                  <a:ln>
                    <a:noFill/>
                  </a:ln>
                  <a:solidFill>
                    <a:schemeClr val="accent4">
                      <a:lumMod val="20000"/>
                      <a:lumOff val="80000"/>
                    </a:schemeClr>
                  </a:solidFill>
                  <a:effectLst/>
                  <a:uLnTx/>
                  <a:uFillTx/>
                  <a:latin typeface="Cambria Math" panose="02040503050406030204" pitchFamily="18" charset="0"/>
                  <a:ea typeface="+mn-ea"/>
                  <a:cs typeface="+mn-cs"/>
                </a:rPr>
                <a:t>𝑉𝑐=0.53 √(𝑓^′ 𝑐)  𝑆 𝑑</a:t>
              </a:r>
              <a:endParaRPr kumimoji="0" lang="es-ES" sz="1800" b="0" i="1" u="none" strike="noStrike" kern="0" cap="none" spc="0" normalizeH="0" baseline="0">
                <a:ln>
                  <a:noFill/>
                </a:ln>
                <a:solidFill>
                  <a:schemeClr val="accent4">
                    <a:lumMod val="20000"/>
                    <a:lumOff val="80000"/>
                  </a:schemeClr>
                </a:solidFill>
                <a:effectLst/>
                <a:uLnTx/>
                <a:uFillTx/>
                <a:latin typeface="Cambria Math" panose="02040503050406030204" pitchFamily="18" charset="0"/>
                <a:ea typeface="+mn-ea"/>
                <a:cs typeface="+mn-cs"/>
              </a:endParaRPr>
            </a:p>
          </xdr:txBody>
        </xdr:sp>
      </mc:Fallback>
    </mc:AlternateContent>
    <xdr:clientData/>
  </xdr:oneCellAnchor>
  <xdr:oneCellAnchor>
    <xdr:from>
      <xdr:col>4</xdr:col>
      <xdr:colOff>85725</xdr:colOff>
      <xdr:row>426</xdr:row>
      <xdr:rowOff>66675</xdr:rowOff>
    </xdr:from>
    <xdr:ext cx="1958806" cy="3354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93" name="CuadroTexto 292">
              <a:extLst>
                <a:ext uri="{FF2B5EF4-FFF2-40B4-BE49-F238E27FC236}">
                  <a16:creationId xmlns:a16="http://schemas.microsoft.com/office/drawing/2014/main" id="{2D9A24BE-33F7-404C-AA2F-46C30FED263D}"/>
                </a:ext>
              </a:extLst>
            </xdr:cNvPr>
            <xdr:cNvSpPr txBox="1"/>
          </xdr:nvSpPr>
          <xdr:spPr>
            <a:xfrm>
              <a:off x="1076325" y="97469325"/>
              <a:ext cx="1958806" cy="335413"/>
            </a:xfrm>
            <a:prstGeom prst="rect">
              <a:avLst/>
            </a:prstGeom>
            <a:solidFill>
              <a:srgbClr val="70AD47">
                <a:lumMod val="75000"/>
              </a:srgbClr>
            </a:solidFill>
            <a:ln w="19050" cmpd="dbl">
              <a:solidFill>
                <a:srgbClr val="002060"/>
              </a:solidFill>
            </a:ln>
            <a:effectLst/>
          </xdr:spPr>
          <xdr:txBody>
            <a:bodyPr vertOverflow="clip" horzOverflow="clip" wrap="square" lIns="0" tIns="0" rIns="0" bIns="0" rtlCol="0" anchor="t">
              <a:noAutofit/>
            </a:bodyPr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kumimoji="0" lang="es-ES" sz="1800" b="0" i="1" u="none" strike="noStrike" kern="0" cap="none" spc="0" normalizeH="0" baseline="0">
                        <a:ln>
                          <a:noFill/>
                        </a:ln>
                        <a:solidFill>
                          <a:schemeClr val="accent4">
                            <a:lumMod val="20000"/>
                            <a:lumOff val="80000"/>
                          </a:schemeClr>
                        </a:solidFill>
                        <a:effectLst/>
                        <a:uLnTx/>
                        <a:uFillTx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𝑉𝑐</m:t>
                    </m:r>
                    <m:r>
                      <a:rPr kumimoji="0" lang="es-ES" sz="1800" b="0" i="1" u="none" strike="noStrike" kern="0" cap="none" spc="0" normalizeH="0" baseline="0">
                        <a:ln>
                          <a:noFill/>
                        </a:ln>
                        <a:solidFill>
                          <a:schemeClr val="accent4">
                            <a:lumMod val="20000"/>
                            <a:lumOff val="80000"/>
                          </a:schemeClr>
                        </a:solidFill>
                        <a:effectLst/>
                        <a:uLnTx/>
                        <a:uFillTx/>
                        <a:latin typeface="Cambria Math" panose="02040503050406030204" pitchFamily="18" charset="0"/>
                        <a:ea typeface="+mn-ea"/>
                        <a:cs typeface="+mn-cs"/>
                      </a:rPr>
                      <m:t>=0.53 </m:t>
                    </m:r>
                    <m:rad>
                      <m:radPr>
                        <m:degHide m:val="on"/>
                        <m:ctrlPr>
                          <a:rPr kumimoji="0" lang="es-ES" sz="1800" b="0" i="1" u="none" strike="noStrike" kern="0" cap="none" spc="0" normalizeH="0" baseline="0">
                            <a:ln>
                              <a:noFill/>
                            </a:ln>
                            <a:solidFill>
                              <a:schemeClr val="accent4">
                                <a:lumMod val="20000"/>
                                <a:lumOff val="80000"/>
                              </a:schemeClr>
                            </a:solidFill>
                            <a:effectLst/>
                            <a:uLnTx/>
                            <a:uFillTx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radPr>
                      <m:deg/>
                      <m:e>
                        <m:sSup>
                          <m:sSupPr>
                            <m:ctrlPr>
                              <a:rPr kumimoji="0" lang="es-ES" sz="1800" b="0" i="1" u="none" strike="noStrike" kern="0" cap="none" spc="0" normalizeH="0" baseline="0">
                                <a:ln>
                                  <a:noFill/>
                                </a:ln>
                                <a:solidFill>
                                  <a:schemeClr val="accent4">
                                    <a:lumMod val="20000"/>
                                    <a:lumOff val="80000"/>
                                  </a:schemeClr>
                                </a:solidFill>
                                <a:effectLst/>
                                <a:uLnTx/>
                                <a:uFillTx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sSupPr>
                          <m:e>
                            <m:r>
                              <a:rPr kumimoji="0" lang="es-ES" sz="1800" b="0" i="1" u="none" strike="noStrike" kern="0" cap="none" spc="0" normalizeH="0" baseline="0">
                                <a:ln>
                                  <a:noFill/>
                                </a:ln>
                                <a:solidFill>
                                  <a:schemeClr val="accent4">
                                    <a:lumMod val="20000"/>
                                    <a:lumOff val="80000"/>
                                  </a:schemeClr>
                                </a:solidFill>
                                <a:effectLst/>
                                <a:uLnTx/>
                                <a:uFillTx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𝑓</m:t>
                            </m:r>
                          </m:e>
                          <m:sup>
                            <m:r>
                              <a:rPr kumimoji="0" lang="es-ES" sz="1800" b="0" i="1" u="none" strike="noStrike" kern="0" cap="none" spc="0" normalizeH="0" baseline="0">
                                <a:ln>
                                  <a:noFill/>
                                </a:ln>
                                <a:solidFill>
                                  <a:schemeClr val="accent4">
                                    <a:lumMod val="20000"/>
                                    <a:lumOff val="80000"/>
                                  </a:schemeClr>
                                </a:solidFill>
                                <a:effectLst/>
                                <a:uLnTx/>
                                <a:uFillTx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′</m:t>
                            </m:r>
                          </m:sup>
                        </m:sSup>
                        <m:r>
                          <a:rPr kumimoji="0" lang="es-ES" sz="1800" b="0" i="1" u="none" strike="noStrike" kern="0" cap="none" spc="0" normalizeH="0" baseline="0">
                            <a:ln>
                              <a:noFill/>
                            </a:ln>
                            <a:solidFill>
                              <a:schemeClr val="accent4">
                                <a:lumMod val="20000"/>
                                <a:lumOff val="80000"/>
                              </a:schemeClr>
                            </a:solidFill>
                            <a:effectLst/>
                            <a:uLnTx/>
                            <a:uFillTx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𝑐</m:t>
                        </m:r>
                      </m:e>
                    </m:rad>
                    <m:r>
                      <a:rPr kumimoji="0" lang="es-ES" sz="1800" b="0" i="1" u="none" strike="noStrike" kern="0" cap="none" spc="0" normalizeH="0" baseline="0">
                        <a:ln>
                          <a:noFill/>
                        </a:ln>
                        <a:solidFill>
                          <a:schemeClr val="accent4">
                            <a:lumMod val="20000"/>
                            <a:lumOff val="80000"/>
                          </a:schemeClr>
                        </a:solidFill>
                        <a:effectLst/>
                        <a:uLnTx/>
                        <a:uFillTx/>
                        <a:latin typeface="Cambria Math" panose="02040503050406030204" pitchFamily="18" charset="0"/>
                        <a:ea typeface="+mn-ea"/>
                        <a:cs typeface="+mn-cs"/>
                      </a:rPr>
                      <m:t> </m:t>
                    </m:r>
                    <m:r>
                      <a:rPr kumimoji="0" lang="es-ES" sz="1800" b="0" i="1" u="none" strike="noStrike" kern="0" cap="none" spc="0" normalizeH="0" baseline="0">
                        <a:ln>
                          <a:noFill/>
                        </a:ln>
                        <a:solidFill>
                          <a:schemeClr val="accent4">
                            <a:lumMod val="20000"/>
                            <a:lumOff val="80000"/>
                          </a:schemeClr>
                        </a:solidFill>
                        <a:effectLst/>
                        <a:uLnTx/>
                        <a:uFillTx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𝑏</m:t>
                    </m:r>
                    <m:r>
                      <a:rPr kumimoji="0" lang="es-ES" sz="1800" b="0" i="1" u="none" strike="noStrike" kern="0" cap="none" spc="0" normalizeH="0" baseline="0">
                        <a:ln>
                          <a:noFill/>
                        </a:ln>
                        <a:solidFill>
                          <a:schemeClr val="accent4">
                            <a:lumMod val="20000"/>
                            <a:lumOff val="80000"/>
                          </a:schemeClr>
                        </a:solidFill>
                        <a:effectLst/>
                        <a:uLnTx/>
                        <a:uFillTx/>
                        <a:latin typeface="Cambria Math" panose="02040503050406030204" pitchFamily="18" charset="0"/>
                        <a:ea typeface="+mn-ea"/>
                        <a:cs typeface="+mn-cs"/>
                      </a:rPr>
                      <m:t> </m:t>
                    </m:r>
                    <m:r>
                      <a:rPr kumimoji="0" lang="es-ES" sz="1800" b="0" i="1" u="none" strike="noStrike" kern="0" cap="none" spc="0" normalizeH="0" baseline="0">
                        <a:ln>
                          <a:noFill/>
                        </a:ln>
                        <a:solidFill>
                          <a:schemeClr val="accent4">
                            <a:lumMod val="20000"/>
                            <a:lumOff val="80000"/>
                          </a:schemeClr>
                        </a:solidFill>
                        <a:effectLst/>
                        <a:uLnTx/>
                        <a:uFillTx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𝑑</m:t>
                    </m:r>
                  </m:oMath>
                </m:oMathPara>
              </a14:m>
              <a:endParaRPr kumimoji="0" lang="es-ES" sz="1800" b="0" i="1" u="none" strike="noStrike" kern="0" cap="none" spc="0" normalizeH="0" baseline="0">
                <a:ln>
                  <a:noFill/>
                </a:ln>
                <a:solidFill>
                  <a:schemeClr val="accent4">
                    <a:lumMod val="20000"/>
                    <a:lumOff val="80000"/>
                  </a:schemeClr>
                </a:solidFill>
                <a:effectLst/>
                <a:uLnTx/>
                <a:uFillTx/>
                <a:latin typeface="Cambria Math" panose="02040503050406030204" pitchFamily="18" charset="0"/>
                <a:ea typeface="+mn-ea"/>
                <a:cs typeface="+mn-cs"/>
              </a:endParaRPr>
            </a:p>
          </xdr:txBody>
        </xdr:sp>
      </mc:Choice>
      <mc:Fallback xmlns="">
        <xdr:sp macro="" textlink="">
          <xdr:nvSpPr>
            <xdr:cNvPr id="293" name="CuadroTexto 292">
              <a:extLst>
                <a:ext uri="{FF2B5EF4-FFF2-40B4-BE49-F238E27FC236}">
                  <a16:creationId xmlns:a16="http://schemas.microsoft.com/office/drawing/2014/main" id="{2D9A24BE-33F7-404C-AA2F-46C30FED263D}"/>
                </a:ext>
              </a:extLst>
            </xdr:cNvPr>
            <xdr:cNvSpPr txBox="1"/>
          </xdr:nvSpPr>
          <xdr:spPr>
            <a:xfrm>
              <a:off x="1076325" y="97469325"/>
              <a:ext cx="1958806" cy="335413"/>
            </a:xfrm>
            <a:prstGeom prst="rect">
              <a:avLst/>
            </a:prstGeom>
            <a:solidFill>
              <a:srgbClr val="70AD47">
                <a:lumMod val="75000"/>
              </a:srgbClr>
            </a:solidFill>
            <a:ln w="19050" cmpd="dbl">
              <a:solidFill>
                <a:srgbClr val="002060"/>
              </a:solidFill>
            </a:ln>
            <a:effectLst/>
          </xdr:spPr>
          <xdr:txBody>
            <a:bodyPr vertOverflow="clip" horzOverflow="clip" wrap="square" lIns="0" tIns="0" rIns="0" bIns="0" rtlCol="0" anchor="t">
              <a:noAutofit/>
            </a:bodyPr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s-ES" sz="1800" b="0" i="0" u="none" strike="noStrike" kern="0" cap="none" spc="0" normalizeH="0" baseline="0">
                  <a:ln>
                    <a:noFill/>
                  </a:ln>
                  <a:solidFill>
                    <a:schemeClr val="accent4">
                      <a:lumMod val="20000"/>
                      <a:lumOff val="80000"/>
                    </a:schemeClr>
                  </a:solidFill>
                  <a:effectLst/>
                  <a:uLnTx/>
                  <a:uFillTx/>
                  <a:latin typeface="Cambria Math" panose="02040503050406030204" pitchFamily="18" charset="0"/>
                  <a:ea typeface="+mn-ea"/>
                  <a:cs typeface="+mn-cs"/>
                </a:rPr>
                <a:t>𝑉𝑐=0.53 √(𝑓^′ 𝑐)  𝑏 𝑑</a:t>
              </a:r>
              <a:endParaRPr kumimoji="0" lang="es-ES" sz="1800" b="0" i="1" u="none" strike="noStrike" kern="0" cap="none" spc="0" normalizeH="0" baseline="0">
                <a:ln>
                  <a:noFill/>
                </a:ln>
                <a:solidFill>
                  <a:schemeClr val="accent4">
                    <a:lumMod val="20000"/>
                    <a:lumOff val="80000"/>
                  </a:schemeClr>
                </a:solidFill>
                <a:effectLst/>
                <a:uLnTx/>
                <a:uFillTx/>
                <a:latin typeface="Cambria Math" panose="02040503050406030204" pitchFamily="18" charset="0"/>
                <a:ea typeface="+mn-ea"/>
                <a:cs typeface="+mn-cs"/>
              </a:endParaRPr>
            </a:p>
          </xdr:txBody>
        </xdr:sp>
      </mc:Fallback>
    </mc:AlternateContent>
    <xdr:clientData/>
  </xdr:oneCellAnchor>
  <xdr:oneCellAnchor>
    <xdr:from>
      <xdr:col>13</xdr:col>
      <xdr:colOff>228601</xdr:colOff>
      <xdr:row>466</xdr:row>
      <xdr:rowOff>219075</xdr:rowOff>
    </xdr:from>
    <xdr:ext cx="1019174" cy="352425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94" name="CuadroTexto 293">
              <a:extLst>
                <a:ext uri="{FF2B5EF4-FFF2-40B4-BE49-F238E27FC236}">
                  <a16:creationId xmlns:a16="http://schemas.microsoft.com/office/drawing/2014/main" id="{56D1DD23-3F9C-4B6D-86E9-E8FF4372459E}"/>
                </a:ext>
              </a:extLst>
            </xdr:cNvPr>
            <xdr:cNvSpPr txBox="1"/>
          </xdr:nvSpPr>
          <xdr:spPr>
            <a:xfrm>
              <a:off x="3581401" y="106794300"/>
              <a:ext cx="1019174" cy="352425"/>
            </a:xfrm>
            <a:prstGeom prst="rect">
              <a:avLst/>
            </a:prstGeom>
            <a:solidFill>
              <a:srgbClr val="70AD47">
                <a:lumMod val="75000"/>
              </a:srgbClr>
            </a:solidFill>
            <a:ln w="19050" cmpd="dbl">
              <a:solidFill>
                <a:srgbClr val="002060"/>
              </a:solidFill>
            </a:ln>
            <a:effectLst/>
          </xdr:spPr>
          <xdr:txBody>
            <a:bodyPr vertOverflow="clip" horzOverflow="clip" wrap="square" lIns="0" tIns="0" rIns="0" bIns="0" rtlCol="0" anchor="t">
              <a:noAutofit/>
            </a:bodyPr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kumimoji="0" lang="es-ES" sz="1600" b="0" i="1" u="none" strike="noStrike" kern="0" cap="none" spc="0" normalizeH="0" baseline="0">
                        <a:ln>
                          <a:noFill/>
                        </a:ln>
                        <a:solidFill>
                          <a:schemeClr val="accent4">
                            <a:lumMod val="20000"/>
                            <a:lumOff val="80000"/>
                          </a:schemeClr>
                        </a:solidFill>
                        <a:effectLst/>
                        <a:uLnTx/>
                        <a:uFillTx/>
                        <a:latin typeface="Cambria Math" panose="02040503050406030204" pitchFamily="18" charset="0"/>
                        <a:ea typeface="+mn-ea"/>
                        <a:cs typeface="+mn-cs"/>
                      </a:rPr>
                      <m:t>  </m:t>
                    </m:r>
                    <m:r>
                      <a:rPr kumimoji="0" lang="es-ES" sz="1600" b="0" i="1" u="none" strike="noStrike" kern="0" cap="none" spc="0" normalizeH="0" baseline="0">
                        <a:ln>
                          <a:noFill/>
                        </a:ln>
                        <a:solidFill>
                          <a:schemeClr val="accent4">
                            <a:lumMod val="20000"/>
                            <a:lumOff val="80000"/>
                          </a:schemeClr>
                        </a:solidFill>
                        <a:effectLst/>
                        <a:uLnTx/>
                        <a:uFillTx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𝑃𝑛𝑏</m:t>
                    </m:r>
                    <m:r>
                      <a:rPr kumimoji="0" lang="es-ES" sz="1600" b="0" i="1" u="none" strike="noStrike" kern="0" cap="none" spc="0" normalizeH="0" baseline="0">
                        <a:ln>
                          <a:noFill/>
                        </a:ln>
                        <a:solidFill>
                          <a:schemeClr val="accent4">
                            <a:lumMod val="20000"/>
                            <a:lumOff val="80000"/>
                          </a:schemeClr>
                        </a:solidFill>
                        <a:effectLst/>
                        <a:uLnTx/>
                        <a:uFillTx/>
                        <a:latin typeface="Cambria Math" panose="02040503050406030204" pitchFamily="18" charset="0"/>
                        <a:ea typeface="+mn-ea"/>
                        <a:cs typeface="+mn-cs"/>
                      </a:rPr>
                      <m:t>≥</m:t>
                    </m:r>
                    <m:r>
                      <a:rPr kumimoji="0" lang="es-ES" sz="1600" b="0" i="1" u="none" strike="noStrike" kern="0" cap="none" spc="0" normalizeH="0" baseline="0">
                        <a:ln>
                          <a:noFill/>
                        </a:ln>
                        <a:solidFill>
                          <a:schemeClr val="accent4">
                            <a:lumMod val="20000"/>
                            <a:lumOff val="80000"/>
                          </a:schemeClr>
                        </a:solidFill>
                        <a:effectLst/>
                        <a:uLnTx/>
                        <a:uFillTx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𝑃𝑛</m:t>
                    </m:r>
                  </m:oMath>
                </m:oMathPara>
              </a14:m>
              <a:endParaRPr kumimoji="0" lang="es-ES" sz="1800" b="0" i="1" u="none" strike="noStrike" kern="0" cap="none" spc="0" normalizeH="0" baseline="0">
                <a:ln>
                  <a:noFill/>
                </a:ln>
                <a:solidFill>
                  <a:schemeClr val="accent4">
                    <a:lumMod val="20000"/>
                    <a:lumOff val="80000"/>
                  </a:schemeClr>
                </a:solidFill>
                <a:effectLst/>
                <a:uLnTx/>
                <a:uFillTx/>
                <a:latin typeface="Cambria Math" panose="02040503050406030204" pitchFamily="18" charset="0"/>
                <a:ea typeface="+mn-ea"/>
                <a:cs typeface="+mn-cs"/>
              </a:endParaRPr>
            </a:p>
          </xdr:txBody>
        </xdr:sp>
      </mc:Choice>
      <mc:Fallback xmlns="">
        <xdr:sp macro="" textlink="">
          <xdr:nvSpPr>
            <xdr:cNvPr id="294" name="CuadroTexto 293">
              <a:extLst>
                <a:ext uri="{FF2B5EF4-FFF2-40B4-BE49-F238E27FC236}">
                  <a16:creationId xmlns:a16="http://schemas.microsoft.com/office/drawing/2014/main" id="{56D1DD23-3F9C-4B6D-86E9-E8FF4372459E}"/>
                </a:ext>
              </a:extLst>
            </xdr:cNvPr>
            <xdr:cNvSpPr txBox="1"/>
          </xdr:nvSpPr>
          <xdr:spPr>
            <a:xfrm>
              <a:off x="3581401" y="106794300"/>
              <a:ext cx="1019174" cy="352425"/>
            </a:xfrm>
            <a:prstGeom prst="rect">
              <a:avLst/>
            </a:prstGeom>
            <a:solidFill>
              <a:srgbClr val="70AD47">
                <a:lumMod val="75000"/>
              </a:srgbClr>
            </a:solidFill>
            <a:ln w="19050" cmpd="dbl">
              <a:solidFill>
                <a:srgbClr val="002060"/>
              </a:solidFill>
            </a:ln>
            <a:effectLst/>
          </xdr:spPr>
          <xdr:txBody>
            <a:bodyPr vertOverflow="clip" horzOverflow="clip" wrap="square" lIns="0" tIns="0" rIns="0" bIns="0" rtlCol="0" anchor="t">
              <a:noAutofit/>
            </a:bodyPr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s-ES" sz="1600" b="0" i="0" u="none" strike="noStrike" kern="0" cap="none" spc="0" normalizeH="0" baseline="0">
                  <a:ln>
                    <a:noFill/>
                  </a:ln>
                  <a:solidFill>
                    <a:schemeClr val="accent4">
                      <a:lumMod val="20000"/>
                      <a:lumOff val="80000"/>
                    </a:schemeClr>
                  </a:solidFill>
                  <a:effectLst/>
                  <a:uLnTx/>
                  <a:uFillTx/>
                  <a:latin typeface="Cambria Math" panose="02040503050406030204" pitchFamily="18" charset="0"/>
                  <a:ea typeface="+mn-ea"/>
                  <a:cs typeface="+mn-cs"/>
                </a:rPr>
                <a:t>  𝑃𝑛𝑏≥𝑃𝑛</a:t>
              </a:r>
              <a:endParaRPr kumimoji="0" lang="es-ES" sz="1800" b="0" i="1" u="none" strike="noStrike" kern="0" cap="none" spc="0" normalizeH="0" baseline="0">
                <a:ln>
                  <a:noFill/>
                </a:ln>
                <a:solidFill>
                  <a:schemeClr val="accent4">
                    <a:lumMod val="20000"/>
                    <a:lumOff val="80000"/>
                  </a:schemeClr>
                </a:solidFill>
                <a:effectLst/>
                <a:uLnTx/>
                <a:uFillTx/>
                <a:latin typeface="Cambria Math" panose="02040503050406030204" pitchFamily="18" charset="0"/>
                <a:ea typeface="+mn-ea"/>
                <a:cs typeface="+mn-cs"/>
              </a:endParaRPr>
            </a:p>
          </xdr:txBody>
        </xdr:sp>
      </mc:Fallback>
    </mc:AlternateContent>
    <xdr:clientData/>
  </xdr:oneCellAnchor>
  <xdr:oneCellAnchor>
    <xdr:from>
      <xdr:col>18</xdr:col>
      <xdr:colOff>238125</xdr:colOff>
      <xdr:row>466</xdr:row>
      <xdr:rowOff>200026</xdr:rowOff>
    </xdr:from>
    <xdr:ext cx="904876" cy="447674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95" name="CuadroTexto 294">
              <a:extLst>
                <a:ext uri="{FF2B5EF4-FFF2-40B4-BE49-F238E27FC236}">
                  <a16:creationId xmlns:a16="http://schemas.microsoft.com/office/drawing/2014/main" id="{1BEC8A0C-9B22-49B3-9EE7-B02C4EA7E7A1}"/>
                </a:ext>
              </a:extLst>
            </xdr:cNvPr>
            <xdr:cNvSpPr txBox="1"/>
          </xdr:nvSpPr>
          <xdr:spPr>
            <a:xfrm>
              <a:off x="4876800" y="106775251"/>
              <a:ext cx="904876" cy="447674"/>
            </a:xfrm>
            <a:prstGeom prst="rect">
              <a:avLst/>
            </a:prstGeom>
            <a:solidFill>
              <a:srgbClr val="70AD47">
                <a:lumMod val="75000"/>
              </a:srgbClr>
            </a:solidFill>
            <a:ln w="19050" cmpd="dbl">
              <a:solidFill>
                <a:srgbClr val="002060"/>
              </a:solidFill>
            </a:ln>
            <a:effectLst/>
          </xdr:spPr>
          <xdr:txBody>
            <a:bodyPr vertOverflow="clip" horzOverflow="clip" wrap="square" lIns="0" tIns="0" rIns="0" bIns="0" rtlCol="0" anchor="t">
              <a:noAutofit/>
            </a:bodyPr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kumimoji="0" lang="es-ES" sz="1400" b="0" i="1" u="none" strike="noStrike" kern="0" cap="none" spc="0" normalizeH="0" baseline="0">
                        <a:ln>
                          <a:noFill/>
                        </a:ln>
                        <a:solidFill>
                          <a:schemeClr val="accent4">
                            <a:lumMod val="20000"/>
                            <a:lumOff val="80000"/>
                          </a:schemeClr>
                        </a:solidFill>
                        <a:effectLst/>
                        <a:uLnTx/>
                        <a:uFillTx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𝑃𝑛</m:t>
                    </m:r>
                    <m:r>
                      <a:rPr kumimoji="0" lang="es-ES" sz="1400" b="0" i="1" u="none" strike="noStrike" kern="0" cap="none" spc="0" normalizeH="0" baseline="0">
                        <a:ln>
                          <a:noFill/>
                        </a:ln>
                        <a:solidFill>
                          <a:schemeClr val="accent4">
                            <a:lumMod val="20000"/>
                            <a:lumOff val="80000"/>
                          </a:schemeClr>
                        </a:solidFill>
                        <a:effectLst/>
                        <a:uLnTx/>
                        <a:uFillTx/>
                        <a:latin typeface="Cambria Math" panose="02040503050406030204" pitchFamily="18" charset="0"/>
                        <a:ea typeface="+mn-ea"/>
                        <a:cs typeface="+mn-cs"/>
                      </a:rPr>
                      <m:t>=</m:t>
                    </m:r>
                    <m:f>
                      <m:fPr>
                        <m:ctrlPr>
                          <a:rPr kumimoji="0" lang="es-PE" sz="1400" b="0" i="1" u="none" strike="noStrike" kern="0" cap="none" spc="0" normalizeH="0" baseline="0">
                            <a:ln>
                              <a:noFill/>
                            </a:ln>
                            <a:solidFill>
                              <a:schemeClr val="accent4">
                                <a:lumMod val="20000"/>
                                <a:lumOff val="80000"/>
                              </a:schemeClr>
                            </a:solidFill>
                            <a:effectLst/>
                            <a:uLnTx/>
                            <a:uFillTx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fPr>
                      <m:num>
                        <m:sSub>
                          <m:sSubPr>
                            <m:ctrlPr>
                              <a:rPr kumimoji="0" lang="es-PE" sz="1400" b="0" i="1" u="none" strike="noStrike" kern="0" cap="none" spc="0" normalizeH="0" baseline="0">
                                <a:ln>
                                  <a:noFill/>
                                </a:ln>
                                <a:solidFill>
                                  <a:schemeClr val="accent4">
                                    <a:lumMod val="20000"/>
                                    <a:lumOff val="80000"/>
                                  </a:schemeClr>
                                </a:solidFill>
                                <a:effectLst/>
                                <a:uLnTx/>
                                <a:uFillTx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sSubPr>
                          <m:e>
                            <m:r>
                              <a:rPr kumimoji="0" lang="es-ES" sz="1400" b="0" i="1" u="none" strike="noStrike" kern="0" cap="none" spc="0" normalizeH="0" baseline="0">
                                <a:ln>
                                  <a:noFill/>
                                </a:ln>
                                <a:solidFill>
                                  <a:schemeClr val="accent4">
                                    <a:lumMod val="20000"/>
                                    <a:lumOff val="80000"/>
                                  </a:schemeClr>
                                </a:solidFill>
                                <a:effectLst/>
                                <a:uLnTx/>
                                <a:uFillTx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𝑃</m:t>
                            </m:r>
                          </m:e>
                          <m:sub>
                            <m:r>
                              <a:rPr kumimoji="0" lang="es-ES" sz="1400" b="0" i="1" u="none" strike="noStrike" kern="0" cap="none" spc="0" normalizeH="0" baseline="0">
                                <a:ln>
                                  <a:noFill/>
                                </a:ln>
                                <a:solidFill>
                                  <a:schemeClr val="accent4">
                                    <a:lumMod val="20000"/>
                                    <a:lumOff val="80000"/>
                                  </a:schemeClr>
                                </a:solidFill>
                                <a:effectLst/>
                                <a:uLnTx/>
                                <a:uFillTx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𝑈</m:t>
                            </m:r>
                          </m:sub>
                        </m:sSub>
                      </m:num>
                      <m:den>
                        <m:r>
                          <a:rPr kumimoji="0" lang="es-PE" sz="1400" b="0" i="1" u="none" strike="noStrike" kern="0" cap="none" spc="0" normalizeH="0" baseline="0">
                            <a:ln>
                              <a:noFill/>
                            </a:ln>
                            <a:solidFill>
                              <a:schemeClr val="accent4">
                                <a:lumMod val="20000"/>
                                <a:lumOff val="80000"/>
                              </a:schemeClr>
                            </a:solidFill>
                            <a:effectLst/>
                            <a:uLnTx/>
                            <a:uFillTx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∅</m:t>
                        </m:r>
                      </m:den>
                    </m:f>
                  </m:oMath>
                </m:oMathPara>
              </a14:m>
              <a:endParaRPr kumimoji="0" lang="es-PE" sz="1800" b="0" i="1" u="none" strike="noStrike" kern="0" cap="none" spc="0" normalizeH="0" baseline="0">
                <a:ln>
                  <a:noFill/>
                </a:ln>
                <a:solidFill>
                  <a:schemeClr val="accent4">
                    <a:lumMod val="20000"/>
                    <a:lumOff val="80000"/>
                  </a:schemeClr>
                </a:solidFill>
                <a:effectLst/>
                <a:uLnTx/>
                <a:uFillTx/>
                <a:latin typeface="Cambria Math" panose="02040503050406030204" pitchFamily="18" charset="0"/>
                <a:ea typeface="+mn-ea"/>
                <a:cs typeface="+mn-cs"/>
              </a:endParaRPr>
            </a:p>
          </xdr:txBody>
        </xdr:sp>
      </mc:Choice>
      <mc:Fallback xmlns="">
        <xdr:sp macro="" textlink="">
          <xdr:nvSpPr>
            <xdr:cNvPr id="295" name="CuadroTexto 294">
              <a:extLst>
                <a:ext uri="{FF2B5EF4-FFF2-40B4-BE49-F238E27FC236}">
                  <a16:creationId xmlns:a16="http://schemas.microsoft.com/office/drawing/2014/main" id="{1BEC8A0C-9B22-49B3-9EE7-B02C4EA7E7A1}"/>
                </a:ext>
              </a:extLst>
            </xdr:cNvPr>
            <xdr:cNvSpPr txBox="1"/>
          </xdr:nvSpPr>
          <xdr:spPr>
            <a:xfrm>
              <a:off x="4876800" y="106775251"/>
              <a:ext cx="904876" cy="447674"/>
            </a:xfrm>
            <a:prstGeom prst="rect">
              <a:avLst/>
            </a:prstGeom>
            <a:solidFill>
              <a:srgbClr val="70AD47">
                <a:lumMod val="75000"/>
              </a:srgbClr>
            </a:solidFill>
            <a:ln w="19050" cmpd="dbl">
              <a:solidFill>
                <a:srgbClr val="002060"/>
              </a:solidFill>
            </a:ln>
            <a:effectLst/>
          </xdr:spPr>
          <xdr:txBody>
            <a:bodyPr vertOverflow="clip" horzOverflow="clip" wrap="square" lIns="0" tIns="0" rIns="0" bIns="0" rtlCol="0" anchor="t">
              <a:noAutofit/>
            </a:bodyPr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s-ES" sz="1400" b="0" i="0" u="none" strike="noStrike" kern="0" cap="none" spc="0" normalizeH="0" baseline="0">
                  <a:ln>
                    <a:noFill/>
                  </a:ln>
                  <a:solidFill>
                    <a:schemeClr val="accent4">
                      <a:lumMod val="20000"/>
                      <a:lumOff val="80000"/>
                    </a:schemeClr>
                  </a:solidFill>
                  <a:effectLst/>
                  <a:uLnTx/>
                  <a:uFillTx/>
                  <a:latin typeface="Cambria Math" panose="02040503050406030204" pitchFamily="18" charset="0"/>
                  <a:ea typeface="+mn-ea"/>
                  <a:cs typeface="+mn-cs"/>
                </a:rPr>
                <a:t>𝑃𝑛=𝑃</a:t>
              </a:r>
              <a:r>
                <a:rPr kumimoji="0" lang="es-PE" sz="1400" b="0" i="0" u="none" strike="noStrike" kern="0" cap="none" spc="0" normalizeH="0" baseline="0">
                  <a:ln>
                    <a:noFill/>
                  </a:ln>
                  <a:solidFill>
                    <a:schemeClr val="accent4">
                      <a:lumMod val="20000"/>
                      <a:lumOff val="80000"/>
                    </a:schemeClr>
                  </a:solidFill>
                  <a:effectLst/>
                  <a:uLnTx/>
                  <a:uFillTx/>
                  <a:latin typeface="Cambria Math" panose="02040503050406030204" pitchFamily="18" charset="0"/>
                  <a:ea typeface="+mn-ea"/>
                  <a:cs typeface="+mn-cs"/>
                </a:rPr>
                <a:t>_</a:t>
              </a:r>
              <a:r>
                <a:rPr kumimoji="0" lang="es-ES" sz="1400" b="0" i="0" u="none" strike="noStrike" kern="0" cap="none" spc="0" normalizeH="0" baseline="0">
                  <a:ln>
                    <a:noFill/>
                  </a:ln>
                  <a:solidFill>
                    <a:schemeClr val="accent4">
                      <a:lumMod val="20000"/>
                      <a:lumOff val="80000"/>
                    </a:schemeClr>
                  </a:solidFill>
                  <a:effectLst/>
                  <a:uLnTx/>
                  <a:uFillTx/>
                  <a:latin typeface="Cambria Math" panose="02040503050406030204" pitchFamily="18" charset="0"/>
                  <a:ea typeface="+mn-ea"/>
                  <a:cs typeface="+mn-cs"/>
                </a:rPr>
                <a:t>𝑈</a:t>
              </a:r>
              <a:r>
                <a:rPr kumimoji="0" lang="es-PE" sz="1400" b="0" i="0" u="none" strike="noStrike" kern="0" cap="none" spc="0" normalizeH="0" baseline="0">
                  <a:ln>
                    <a:noFill/>
                  </a:ln>
                  <a:solidFill>
                    <a:schemeClr val="accent4">
                      <a:lumMod val="20000"/>
                      <a:lumOff val="80000"/>
                    </a:schemeClr>
                  </a:solidFill>
                  <a:effectLst/>
                  <a:uLnTx/>
                  <a:uFillTx/>
                  <a:latin typeface="Cambria Math" panose="02040503050406030204" pitchFamily="18" charset="0"/>
                  <a:ea typeface="+mn-ea"/>
                  <a:cs typeface="+mn-cs"/>
                </a:rPr>
                <a:t>/∅</a:t>
              </a:r>
              <a:endParaRPr kumimoji="0" lang="es-PE" sz="1800" b="0" i="1" u="none" strike="noStrike" kern="0" cap="none" spc="0" normalizeH="0" baseline="0">
                <a:ln>
                  <a:noFill/>
                </a:ln>
                <a:solidFill>
                  <a:schemeClr val="accent4">
                    <a:lumMod val="20000"/>
                    <a:lumOff val="80000"/>
                  </a:schemeClr>
                </a:solidFill>
                <a:effectLst/>
                <a:uLnTx/>
                <a:uFillTx/>
                <a:latin typeface="Cambria Math" panose="02040503050406030204" pitchFamily="18" charset="0"/>
                <a:ea typeface="+mn-ea"/>
                <a:cs typeface="+mn-cs"/>
              </a:endParaRPr>
            </a:p>
          </xdr:txBody>
        </xdr:sp>
      </mc:Fallback>
    </mc:AlternateContent>
    <xdr:clientData/>
  </xdr:oneCellAnchor>
  <xdr:oneCellAnchor>
    <xdr:from>
      <xdr:col>4</xdr:col>
      <xdr:colOff>57151</xdr:colOff>
      <xdr:row>477</xdr:row>
      <xdr:rowOff>200025</xdr:rowOff>
    </xdr:from>
    <xdr:ext cx="1524000" cy="295275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96" name="CuadroTexto 295">
              <a:extLst>
                <a:ext uri="{FF2B5EF4-FFF2-40B4-BE49-F238E27FC236}">
                  <a16:creationId xmlns:a16="http://schemas.microsoft.com/office/drawing/2014/main" id="{75A0509F-6FE6-4877-8080-98F52C99F923}"/>
                </a:ext>
              </a:extLst>
            </xdr:cNvPr>
            <xdr:cNvSpPr txBox="1"/>
          </xdr:nvSpPr>
          <xdr:spPr>
            <a:xfrm>
              <a:off x="1047751" y="109232700"/>
              <a:ext cx="1524000" cy="295275"/>
            </a:xfrm>
            <a:prstGeom prst="rect">
              <a:avLst/>
            </a:prstGeom>
            <a:solidFill>
              <a:srgbClr val="70AD47">
                <a:lumMod val="75000"/>
              </a:srgbClr>
            </a:solidFill>
            <a:ln w="19050" cmpd="dbl">
              <a:solidFill>
                <a:srgbClr val="002060"/>
              </a:solidFill>
            </a:ln>
            <a:effectLst/>
          </xdr:spPr>
          <xdr:txBody>
            <a:bodyPr vertOverflow="clip" horzOverflow="clip" wrap="square" lIns="0" tIns="0" rIns="0" bIns="0" rtlCol="0" anchor="t">
              <a:noAutofit/>
            </a:bodyPr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kumimoji="0" lang="es-ES" sz="1400" b="0" i="1" u="none" strike="noStrike" kern="0" cap="none" spc="0" normalizeH="0" baseline="0">
                        <a:ln>
                          <a:noFill/>
                        </a:ln>
                        <a:solidFill>
                          <a:schemeClr val="accent4">
                            <a:lumMod val="20000"/>
                            <a:lumOff val="80000"/>
                          </a:schemeClr>
                        </a:solidFill>
                        <a:effectLst/>
                        <a:uLnTx/>
                        <a:uFillTx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𝑃𝑛𝑏</m:t>
                    </m:r>
                    <m:r>
                      <a:rPr kumimoji="0" lang="es-ES" sz="1400" b="0" i="1" u="none" strike="noStrike" kern="0" cap="none" spc="0" normalizeH="0" baseline="0">
                        <a:ln>
                          <a:noFill/>
                        </a:ln>
                        <a:solidFill>
                          <a:schemeClr val="accent4">
                            <a:lumMod val="20000"/>
                            <a:lumOff val="80000"/>
                          </a:schemeClr>
                        </a:solidFill>
                        <a:effectLst/>
                        <a:uLnTx/>
                        <a:uFillTx/>
                        <a:latin typeface="Cambria Math" panose="02040503050406030204" pitchFamily="18" charset="0"/>
                        <a:ea typeface="+mn-ea"/>
                        <a:cs typeface="+mn-cs"/>
                      </a:rPr>
                      <m:t>=0.85 </m:t>
                    </m:r>
                    <m:sSup>
                      <m:sSupPr>
                        <m:ctrlPr>
                          <a:rPr kumimoji="0" lang="es-ES" sz="1400" b="0" i="1" u="none" strike="noStrike" kern="0" cap="none" spc="0" normalizeH="0" baseline="0">
                            <a:ln>
                              <a:noFill/>
                            </a:ln>
                            <a:solidFill>
                              <a:schemeClr val="accent4">
                                <a:lumMod val="20000"/>
                                <a:lumOff val="80000"/>
                              </a:schemeClr>
                            </a:solidFill>
                            <a:effectLst/>
                            <a:uLnTx/>
                            <a:uFillTx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sSupPr>
                      <m:e>
                        <m:r>
                          <a:rPr kumimoji="0" lang="es-ES" sz="1400" b="0" i="1" u="none" strike="noStrike" kern="0" cap="none" spc="0" normalizeH="0" baseline="0">
                            <a:ln>
                              <a:noFill/>
                            </a:ln>
                            <a:solidFill>
                              <a:schemeClr val="accent4">
                                <a:lumMod val="20000"/>
                                <a:lumOff val="80000"/>
                              </a:schemeClr>
                            </a:solidFill>
                            <a:effectLst/>
                            <a:uLnTx/>
                            <a:uFillTx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𝑓</m:t>
                        </m:r>
                      </m:e>
                      <m:sup>
                        <m:r>
                          <a:rPr kumimoji="0" lang="es-ES" sz="1400" b="0" i="1" u="none" strike="noStrike" kern="0" cap="none" spc="0" normalizeH="0" baseline="0">
                            <a:ln>
                              <a:noFill/>
                            </a:ln>
                            <a:solidFill>
                              <a:schemeClr val="accent4">
                                <a:lumMod val="20000"/>
                                <a:lumOff val="80000"/>
                              </a:schemeClr>
                            </a:solidFill>
                            <a:effectLst/>
                            <a:uLnTx/>
                            <a:uFillTx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′</m:t>
                        </m:r>
                      </m:sup>
                    </m:sSup>
                    <m:r>
                      <a:rPr kumimoji="0" lang="es-ES" sz="1400" b="0" i="1" u="none" strike="noStrike" kern="0" cap="none" spc="0" normalizeH="0" baseline="0">
                        <a:ln>
                          <a:noFill/>
                        </a:ln>
                        <a:solidFill>
                          <a:schemeClr val="accent4">
                            <a:lumMod val="20000"/>
                            <a:lumOff val="80000"/>
                          </a:schemeClr>
                        </a:solidFill>
                        <a:effectLst/>
                        <a:uLnTx/>
                        <a:uFillTx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𝑐</m:t>
                    </m:r>
                    <m:r>
                      <a:rPr kumimoji="0" lang="es-ES" sz="1400" b="0" i="1" u="none" strike="noStrike" kern="0" cap="none" spc="0" normalizeH="0" baseline="0">
                        <a:ln>
                          <a:noFill/>
                        </a:ln>
                        <a:solidFill>
                          <a:schemeClr val="accent4">
                            <a:lumMod val="20000"/>
                            <a:lumOff val="80000"/>
                          </a:schemeClr>
                        </a:solidFill>
                        <a:effectLst/>
                        <a:uLnTx/>
                        <a:uFillTx/>
                        <a:latin typeface="Cambria Math" panose="02040503050406030204" pitchFamily="18" charset="0"/>
                        <a:ea typeface="+mn-ea"/>
                        <a:cs typeface="+mn-cs"/>
                      </a:rPr>
                      <m:t> </m:t>
                    </m:r>
                    <m:sSub>
                      <m:sSubPr>
                        <m:ctrlPr>
                          <a:rPr kumimoji="0" lang="es-ES" sz="1400" b="0" i="1" u="none" strike="noStrike" kern="0" cap="none" spc="0" normalizeH="0" baseline="0">
                            <a:ln>
                              <a:noFill/>
                            </a:ln>
                            <a:solidFill>
                              <a:schemeClr val="accent4">
                                <a:lumMod val="20000"/>
                                <a:lumOff val="80000"/>
                              </a:schemeClr>
                            </a:solidFill>
                            <a:effectLst/>
                            <a:uLnTx/>
                            <a:uFillTx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sSubPr>
                      <m:e>
                        <m:r>
                          <a:rPr kumimoji="0" lang="es-ES" sz="1400" b="0" i="1" u="none" strike="noStrike" kern="0" cap="none" spc="0" normalizeH="0" baseline="0">
                            <a:ln>
                              <a:noFill/>
                            </a:ln>
                            <a:solidFill>
                              <a:schemeClr val="accent4">
                                <a:lumMod val="20000"/>
                                <a:lumOff val="80000"/>
                              </a:schemeClr>
                            </a:solidFill>
                            <a:effectLst/>
                            <a:uLnTx/>
                            <a:uFillTx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𝐴</m:t>
                        </m:r>
                      </m:e>
                      <m:sub>
                        <m:r>
                          <a:rPr kumimoji="0" lang="es-ES" sz="1400" b="0" i="1" u="none" strike="noStrike" kern="0" cap="none" spc="0" normalizeH="0" baseline="0">
                            <a:ln>
                              <a:noFill/>
                            </a:ln>
                            <a:solidFill>
                              <a:schemeClr val="accent4">
                                <a:lumMod val="20000"/>
                                <a:lumOff val="80000"/>
                              </a:schemeClr>
                            </a:solidFill>
                            <a:effectLst/>
                            <a:uLnTx/>
                            <a:uFillTx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1</m:t>
                        </m:r>
                      </m:sub>
                    </m:sSub>
                  </m:oMath>
                </m:oMathPara>
              </a14:m>
              <a:endParaRPr kumimoji="0" lang="es-ES" sz="1400" b="0" i="1" u="none" strike="noStrike" kern="0" cap="none" spc="0" normalizeH="0" baseline="0">
                <a:ln>
                  <a:noFill/>
                </a:ln>
                <a:solidFill>
                  <a:schemeClr val="accent4">
                    <a:lumMod val="20000"/>
                    <a:lumOff val="80000"/>
                  </a:schemeClr>
                </a:solidFill>
                <a:effectLst/>
                <a:uLnTx/>
                <a:uFillTx/>
                <a:latin typeface="Cambria Math" panose="02040503050406030204" pitchFamily="18" charset="0"/>
                <a:ea typeface="+mn-ea"/>
                <a:cs typeface="+mn-cs"/>
              </a:endParaRPr>
            </a:p>
          </xdr:txBody>
        </xdr:sp>
      </mc:Choice>
      <mc:Fallback xmlns="">
        <xdr:sp macro="" textlink="">
          <xdr:nvSpPr>
            <xdr:cNvPr id="296" name="CuadroTexto 295">
              <a:extLst>
                <a:ext uri="{FF2B5EF4-FFF2-40B4-BE49-F238E27FC236}">
                  <a16:creationId xmlns:a16="http://schemas.microsoft.com/office/drawing/2014/main" id="{75A0509F-6FE6-4877-8080-98F52C99F923}"/>
                </a:ext>
              </a:extLst>
            </xdr:cNvPr>
            <xdr:cNvSpPr txBox="1"/>
          </xdr:nvSpPr>
          <xdr:spPr>
            <a:xfrm>
              <a:off x="1047751" y="109232700"/>
              <a:ext cx="1524000" cy="295275"/>
            </a:xfrm>
            <a:prstGeom prst="rect">
              <a:avLst/>
            </a:prstGeom>
            <a:solidFill>
              <a:srgbClr val="70AD47">
                <a:lumMod val="75000"/>
              </a:srgbClr>
            </a:solidFill>
            <a:ln w="19050" cmpd="dbl">
              <a:solidFill>
                <a:srgbClr val="002060"/>
              </a:solidFill>
            </a:ln>
            <a:effectLst/>
          </xdr:spPr>
          <xdr:txBody>
            <a:bodyPr vertOverflow="clip" horzOverflow="clip" wrap="square" lIns="0" tIns="0" rIns="0" bIns="0" rtlCol="0" anchor="t">
              <a:noAutofit/>
            </a:bodyPr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s-ES" sz="1400" b="0" i="0" u="none" strike="noStrike" kern="0" cap="none" spc="0" normalizeH="0" baseline="0">
                  <a:ln>
                    <a:noFill/>
                  </a:ln>
                  <a:solidFill>
                    <a:schemeClr val="accent4">
                      <a:lumMod val="20000"/>
                      <a:lumOff val="80000"/>
                    </a:schemeClr>
                  </a:solidFill>
                  <a:effectLst/>
                  <a:uLnTx/>
                  <a:uFillTx/>
                  <a:latin typeface="Cambria Math" panose="02040503050406030204" pitchFamily="18" charset="0"/>
                  <a:ea typeface="+mn-ea"/>
                  <a:cs typeface="+mn-cs"/>
                </a:rPr>
                <a:t>𝑃𝑛𝑏=0.85 𝑓^′ 𝑐 𝐴_1</a:t>
              </a:r>
              <a:endParaRPr kumimoji="0" lang="es-ES" sz="1400" b="0" i="1" u="none" strike="noStrike" kern="0" cap="none" spc="0" normalizeH="0" baseline="0">
                <a:ln>
                  <a:noFill/>
                </a:ln>
                <a:solidFill>
                  <a:schemeClr val="accent4">
                    <a:lumMod val="20000"/>
                    <a:lumOff val="80000"/>
                  </a:schemeClr>
                </a:solidFill>
                <a:effectLst/>
                <a:uLnTx/>
                <a:uFillTx/>
                <a:latin typeface="Cambria Math" panose="02040503050406030204" pitchFamily="18" charset="0"/>
                <a:ea typeface="+mn-ea"/>
                <a:cs typeface="+mn-cs"/>
              </a:endParaRPr>
            </a:p>
          </xdr:txBody>
        </xdr:sp>
      </mc:Fallback>
    </mc:AlternateContent>
    <xdr:clientData/>
  </xdr:oneCellAnchor>
  <xdr:twoCellAnchor>
    <xdr:from>
      <xdr:col>20</xdr:col>
      <xdr:colOff>19050</xdr:colOff>
      <xdr:row>472</xdr:row>
      <xdr:rowOff>9525</xdr:rowOff>
    </xdr:from>
    <xdr:to>
      <xdr:col>23</xdr:col>
      <xdr:colOff>238125</xdr:colOff>
      <xdr:row>473</xdr:row>
      <xdr:rowOff>219075</xdr:rowOff>
    </xdr:to>
    <xdr:sp macro="" textlink="">
      <xdr:nvSpPr>
        <xdr:cNvPr id="297" name="Rectángulo 296">
          <a:extLst>
            <a:ext uri="{FF2B5EF4-FFF2-40B4-BE49-F238E27FC236}">
              <a16:creationId xmlns:a16="http://schemas.microsoft.com/office/drawing/2014/main" id="{C9F8663C-A9AB-4B4C-80B4-0F76D0E9D7CF}"/>
            </a:ext>
          </a:extLst>
        </xdr:cNvPr>
        <xdr:cNvSpPr/>
      </xdr:nvSpPr>
      <xdr:spPr>
        <a:xfrm>
          <a:off x="5200650" y="107994450"/>
          <a:ext cx="962025" cy="342900"/>
        </a:xfrm>
        <a:prstGeom prst="rect">
          <a:avLst/>
        </a:prstGeom>
        <a:solidFill>
          <a:srgbClr val="66FFCC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oneCellAnchor>
    <xdr:from>
      <xdr:col>4</xdr:col>
      <xdr:colOff>57150</xdr:colOff>
      <xdr:row>483</xdr:row>
      <xdr:rowOff>76200</xdr:rowOff>
    </xdr:from>
    <xdr:ext cx="904876" cy="447674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98" name="CuadroTexto 297">
              <a:extLst>
                <a:ext uri="{FF2B5EF4-FFF2-40B4-BE49-F238E27FC236}">
                  <a16:creationId xmlns:a16="http://schemas.microsoft.com/office/drawing/2014/main" id="{493EC796-3DA8-48DD-AB63-5483DF689358}"/>
                </a:ext>
              </a:extLst>
            </xdr:cNvPr>
            <xdr:cNvSpPr txBox="1"/>
          </xdr:nvSpPr>
          <xdr:spPr>
            <a:xfrm>
              <a:off x="1047750" y="110366175"/>
              <a:ext cx="904876" cy="447674"/>
            </a:xfrm>
            <a:prstGeom prst="rect">
              <a:avLst/>
            </a:prstGeom>
            <a:solidFill>
              <a:srgbClr val="70AD47">
                <a:lumMod val="75000"/>
              </a:srgbClr>
            </a:solidFill>
            <a:ln w="19050" cmpd="dbl">
              <a:solidFill>
                <a:srgbClr val="002060"/>
              </a:solidFill>
            </a:ln>
            <a:effectLst/>
          </xdr:spPr>
          <xdr:txBody>
            <a:bodyPr vertOverflow="clip" horzOverflow="clip" wrap="square" lIns="0" tIns="0" rIns="0" bIns="0" rtlCol="0" anchor="t">
              <a:noAutofit/>
            </a:bodyPr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kumimoji="0" lang="es-ES" sz="1400" b="0" i="1" u="none" strike="noStrike" kern="0" cap="none" spc="0" normalizeH="0" baseline="0">
                        <a:ln>
                          <a:noFill/>
                        </a:ln>
                        <a:solidFill>
                          <a:schemeClr val="accent4">
                            <a:lumMod val="20000"/>
                            <a:lumOff val="80000"/>
                          </a:schemeClr>
                        </a:solidFill>
                        <a:effectLst/>
                        <a:uLnTx/>
                        <a:uFillTx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𝑃𝑛</m:t>
                    </m:r>
                    <m:r>
                      <a:rPr kumimoji="0" lang="es-ES" sz="1400" b="0" i="1" u="none" strike="noStrike" kern="0" cap="none" spc="0" normalizeH="0" baseline="0">
                        <a:ln>
                          <a:noFill/>
                        </a:ln>
                        <a:solidFill>
                          <a:schemeClr val="accent4">
                            <a:lumMod val="20000"/>
                            <a:lumOff val="80000"/>
                          </a:schemeClr>
                        </a:solidFill>
                        <a:effectLst/>
                        <a:uLnTx/>
                        <a:uFillTx/>
                        <a:latin typeface="Cambria Math" panose="02040503050406030204" pitchFamily="18" charset="0"/>
                        <a:ea typeface="+mn-ea"/>
                        <a:cs typeface="+mn-cs"/>
                      </a:rPr>
                      <m:t>=</m:t>
                    </m:r>
                    <m:f>
                      <m:fPr>
                        <m:ctrlPr>
                          <a:rPr kumimoji="0" lang="es-PE" sz="1400" b="0" i="1" u="none" strike="noStrike" kern="0" cap="none" spc="0" normalizeH="0" baseline="0">
                            <a:ln>
                              <a:noFill/>
                            </a:ln>
                            <a:solidFill>
                              <a:schemeClr val="accent4">
                                <a:lumMod val="20000"/>
                                <a:lumOff val="80000"/>
                              </a:schemeClr>
                            </a:solidFill>
                            <a:effectLst/>
                            <a:uLnTx/>
                            <a:uFillTx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fPr>
                      <m:num>
                        <m:sSub>
                          <m:sSubPr>
                            <m:ctrlPr>
                              <a:rPr kumimoji="0" lang="es-PE" sz="1400" b="0" i="1" u="none" strike="noStrike" kern="0" cap="none" spc="0" normalizeH="0" baseline="0">
                                <a:ln>
                                  <a:noFill/>
                                </a:ln>
                                <a:solidFill>
                                  <a:schemeClr val="accent4">
                                    <a:lumMod val="20000"/>
                                    <a:lumOff val="80000"/>
                                  </a:schemeClr>
                                </a:solidFill>
                                <a:effectLst/>
                                <a:uLnTx/>
                                <a:uFillTx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sSubPr>
                          <m:e>
                            <m:r>
                              <a:rPr kumimoji="0" lang="es-ES" sz="1400" b="0" i="1" u="none" strike="noStrike" kern="0" cap="none" spc="0" normalizeH="0" baseline="0">
                                <a:ln>
                                  <a:noFill/>
                                </a:ln>
                                <a:solidFill>
                                  <a:schemeClr val="accent4">
                                    <a:lumMod val="20000"/>
                                    <a:lumOff val="80000"/>
                                  </a:schemeClr>
                                </a:solidFill>
                                <a:effectLst/>
                                <a:uLnTx/>
                                <a:uFillTx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𝑃</m:t>
                            </m:r>
                          </m:e>
                          <m:sub>
                            <m:r>
                              <a:rPr kumimoji="0" lang="es-ES" sz="1400" b="0" i="1" u="none" strike="noStrike" kern="0" cap="none" spc="0" normalizeH="0" baseline="0">
                                <a:ln>
                                  <a:noFill/>
                                </a:ln>
                                <a:solidFill>
                                  <a:schemeClr val="accent4">
                                    <a:lumMod val="20000"/>
                                    <a:lumOff val="80000"/>
                                  </a:schemeClr>
                                </a:solidFill>
                                <a:effectLst/>
                                <a:uLnTx/>
                                <a:uFillTx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𝑈</m:t>
                            </m:r>
                          </m:sub>
                        </m:sSub>
                      </m:num>
                      <m:den>
                        <m:r>
                          <a:rPr kumimoji="0" lang="es-PE" sz="1400" b="0" i="1" u="none" strike="noStrike" kern="0" cap="none" spc="0" normalizeH="0" baseline="0">
                            <a:ln>
                              <a:noFill/>
                            </a:ln>
                            <a:solidFill>
                              <a:schemeClr val="accent4">
                                <a:lumMod val="20000"/>
                                <a:lumOff val="80000"/>
                              </a:schemeClr>
                            </a:solidFill>
                            <a:effectLst/>
                            <a:uLnTx/>
                            <a:uFillTx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∅</m:t>
                        </m:r>
                      </m:den>
                    </m:f>
                  </m:oMath>
                </m:oMathPara>
              </a14:m>
              <a:endParaRPr kumimoji="0" lang="es-PE" sz="1800" b="0" i="1" u="none" strike="noStrike" kern="0" cap="none" spc="0" normalizeH="0" baseline="0">
                <a:ln>
                  <a:noFill/>
                </a:ln>
                <a:solidFill>
                  <a:schemeClr val="accent4">
                    <a:lumMod val="20000"/>
                    <a:lumOff val="80000"/>
                  </a:schemeClr>
                </a:solidFill>
                <a:effectLst/>
                <a:uLnTx/>
                <a:uFillTx/>
                <a:latin typeface="Cambria Math" panose="02040503050406030204" pitchFamily="18" charset="0"/>
                <a:ea typeface="+mn-ea"/>
                <a:cs typeface="+mn-cs"/>
              </a:endParaRPr>
            </a:p>
          </xdr:txBody>
        </xdr:sp>
      </mc:Choice>
      <mc:Fallback xmlns="">
        <xdr:sp macro="" textlink="">
          <xdr:nvSpPr>
            <xdr:cNvPr id="298" name="CuadroTexto 297">
              <a:extLst>
                <a:ext uri="{FF2B5EF4-FFF2-40B4-BE49-F238E27FC236}">
                  <a16:creationId xmlns:a16="http://schemas.microsoft.com/office/drawing/2014/main" id="{493EC796-3DA8-48DD-AB63-5483DF689358}"/>
                </a:ext>
              </a:extLst>
            </xdr:cNvPr>
            <xdr:cNvSpPr txBox="1"/>
          </xdr:nvSpPr>
          <xdr:spPr>
            <a:xfrm>
              <a:off x="1047750" y="110366175"/>
              <a:ext cx="904876" cy="447674"/>
            </a:xfrm>
            <a:prstGeom prst="rect">
              <a:avLst/>
            </a:prstGeom>
            <a:solidFill>
              <a:srgbClr val="70AD47">
                <a:lumMod val="75000"/>
              </a:srgbClr>
            </a:solidFill>
            <a:ln w="19050" cmpd="dbl">
              <a:solidFill>
                <a:srgbClr val="002060"/>
              </a:solidFill>
            </a:ln>
            <a:effectLst/>
          </xdr:spPr>
          <xdr:txBody>
            <a:bodyPr vertOverflow="clip" horzOverflow="clip" wrap="square" lIns="0" tIns="0" rIns="0" bIns="0" rtlCol="0" anchor="t">
              <a:noAutofit/>
            </a:bodyPr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s-ES" sz="1400" b="0" i="0" u="none" strike="noStrike" kern="0" cap="none" spc="0" normalizeH="0" baseline="0">
                  <a:ln>
                    <a:noFill/>
                  </a:ln>
                  <a:solidFill>
                    <a:schemeClr val="accent4">
                      <a:lumMod val="20000"/>
                      <a:lumOff val="80000"/>
                    </a:schemeClr>
                  </a:solidFill>
                  <a:effectLst/>
                  <a:uLnTx/>
                  <a:uFillTx/>
                  <a:latin typeface="Cambria Math" panose="02040503050406030204" pitchFamily="18" charset="0"/>
                  <a:ea typeface="+mn-ea"/>
                  <a:cs typeface="+mn-cs"/>
                </a:rPr>
                <a:t>𝑃𝑛=𝑃</a:t>
              </a:r>
              <a:r>
                <a:rPr kumimoji="0" lang="es-PE" sz="1400" b="0" i="0" u="none" strike="noStrike" kern="0" cap="none" spc="0" normalizeH="0" baseline="0">
                  <a:ln>
                    <a:noFill/>
                  </a:ln>
                  <a:solidFill>
                    <a:schemeClr val="accent4">
                      <a:lumMod val="20000"/>
                      <a:lumOff val="80000"/>
                    </a:schemeClr>
                  </a:solidFill>
                  <a:effectLst/>
                  <a:uLnTx/>
                  <a:uFillTx/>
                  <a:latin typeface="Cambria Math" panose="02040503050406030204" pitchFamily="18" charset="0"/>
                  <a:ea typeface="+mn-ea"/>
                  <a:cs typeface="+mn-cs"/>
                </a:rPr>
                <a:t>_</a:t>
              </a:r>
              <a:r>
                <a:rPr kumimoji="0" lang="es-ES" sz="1400" b="0" i="0" u="none" strike="noStrike" kern="0" cap="none" spc="0" normalizeH="0" baseline="0">
                  <a:ln>
                    <a:noFill/>
                  </a:ln>
                  <a:solidFill>
                    <a:schemeClr val="accent4">
                      <a:lumMod val="20000"/>
                      <a:lumOff val="80000"/>
                    </a:schemeClr>
                  </a:solidFill>
                  <a:effectLst/>
                  <a:uLnTx/>
                  <a:uFillTx/>
                  <a:latin typeface="Cambria Math" panose="02040503050406030204" pitchFamily="18" charset="0"/>
                  <a:ea typeface="+mn-ea"/>
                  <a:cs typeface="+mn-cs"/>
                </a:rPr>
                <a:t>𝑈</a:t>
              </a:r>
              <a:r>
                <a:rPr kumimoji="0" lang="es-PE" sz="1400" b="0" i="0" u="none" strike="noStrike" kern="0" cap="none" spc="0" normalizeH="0" baseline="0">
                  <a:ln>
                    <a:noFill/>
                  </a:ln>
                  <a:solidFill>
                    <a:schemeClr val="accent4">
                      <a:lumMod val="20000"/>
                      <a:lumOff val="80000"/>
                    </a:schemeClr>
                  </a:solidFill>
                  <a:effectLst/>
                  <a:uLnTx/>
                  <a:uFillTx/>
                  <a:latin typeface="Cambria Math" panose="02040503050406030204" pitchFamily="18" charset="0"/>
                  <a:ea typeface="+mn-ea"/>
                  <a:cs typeface="+mn-cs"/>
                </a:rPr>
                <a:t>/∅</a:t>
              </a:r>
              <a:endParaRPr kumimoji="0" lang="es-PE" sz="1800" b="0" i="1" u="none" strike="noStrike" kern="0" cap="none" spc="0" normalizeH="0" baseline="0">
                <a:ln>
                  <a:noFill/>
                </a:ln>
                <a:solidFill>
                  <a:schemeClr val="accent4">
                    <a:lumMod val="20000"/>
                    <a:lumOff val="80000"/>
                  </a:schemeClr>
                </a:solidFill>
                <a:effectLst/>
                <a:uLnTx/>
                <a:uFillTx/>
                <a:latin typeface="Cambria Math" panose="02040503050406030204" pitchFamily="18" charset="0"/>
                <a:ea typeface="+mn-ea"/>
                <a:cs typeface="+mn-cs"/>
              </a:endParaRPr>
            </a:p>
          </xdr:txBody>
        </xdr:sp>
      </mc:Fallback>
    </mc:AlternateContent>
    <xdr:clientData/>
  </xdr:oneCellAnchor>
  <xdr:oneCellAnchor>
    <xdr:from>
      <xdr:col>6</xdr:col>
      <xdr:colOff>47625</xdr:colOff>
      <xdr:row>487</xdr:row>
      <xdr:rowOff>152401</xdr:rowOff>
    </xdr:from>
    <xdr:ext cx="933450" cy="304800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99" name="CuadroTexto 298">
              <a:extLst>
                <a:ext uri="{FF2B5EF4-FFF2-40B4-BE49-F238E27FC236}">
                  <a16:creationId xmlns:a16="http://schemas.microsoft.com/office/drawing/2014/main" id="{1D921F43-58C4-4863-8F49-DDB4718D7853}"/>
                </a:ext>
              </a:extLst>
            </xdr:cNvPr>
            <xdr:cNvSpPr txBox="1"/>
          </xdr:nvSpPr>
          <xdr:spPr>
            <a:xfrm>
              <a:off x="1581150" y="111356776"/>
              <a:ext cx="933450" cy="304800"/>
            </a:xfrm>
            <a:prstGeom prst="rect">
              <a:avLst/>
            </a:prstGeom>
            <a:solidFill>
              <a:srgbClr val="70AD47">
                <a:lumMod val="75000"/>
              </a:srgbClr>
            </a:solidFill>
            <a:ln w="19050" cmpd="dbl">
              <a:solidFill>
                <a:srgbClr val="002060"/>
              </a:solidFill>
            </a:ln>
            <a:effectLst/>
          </xdr:spPr>
          <xdr:txBody>
            <a:bodyPr vertOverflow="clip" horzOverflow="clip" wrap="square" lIns="0" tIns="0" rIns="0" bIns="0" rtlCol="0" anchor="t">
              <a:noAutofit/>
            </a:bodyPr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kumimoji="0" lang="es-ES" sz="1400" b="0" i="1" u="none" strike="noStrike" kern="0" cap="none" spc="0" normalizeH="0" baseline="0">
                        <a:ln>
                          <a:noFill/>
                        </a:ln>
                        <a:solidFill>
                          <a:schemeClr val="accent4">
                            <a:lumMod val="20000"/>
                            <a:lumOff val="80000"/>
                          </a:schemeClr>
                        </a:solidFill>
                        <a:effectLst/>
                        <a:uLnTx/>
                        <a:uFillTx/>
                        <a:latin typeface="Cambria Math" panose="02040503050406030204" pitchFamily="18" charset="0"/>
                        <a:ea typeface="+mn-ea"/>
                        <a:cs typeface="+mn-cs"/>
                      </a:rPr>
                      <m:t>  </m:t>
                    </m:r>
                    <m:r>
                      <a:rPr kumimoji="0" lang="es-ES" sz="1400" b="0" i="1" u="none" strike="noStrike" kern="0" cap="none" spc="0" normalizeH="0" baseline="0">
                        <a:ln>
                          <a:noFill/>
                        </a:ln>
                        <a:solidFill>
                          <a:schemeClr val="accent4">
                            <a:lumMod val="20000"/>
                            <a:lumOff val="80000"/>
                          </a:schemeClr>
                        </a:solidFill>
                        <a:effectLst/>
                        <a:uLnTx/>
                        <a:uFillTx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𝑃𝑛𝑏</m:t>
                    </m:r>
                    <m:r>
                      <a:rPr kumimoji="0" lang="es-ES" sz="1400" b="0" i="1" u="none" strike="noStrike" kern="0" cap="none" spc="0" normalizeH="0" baseline="0">
                        <a:ln>
                          <a:noFill/>
                        </a:ln>
                        <a:solidFill>
                          <a:schemeClr val="accent4">
                            <a:lumMod val="20000"/>
                            <a:lumOff val="80000"/>
                          </a:schemeClr>
                        </a:solidFill>
                        <a:effectLst/>
                        <a:uLnTx/>
                        <a:uFillTx/>
                        <a:latin typeface="Cambria Math" panose="02040503050406030204" pitchFamily="18" charset="0"/>
                        <a:ea typeface="+mn-ea"/>
                        <a:cs typeface="+mn-cs"/>
                      </a:rPr>
                      <m:t>≥</m:t>
                    </m:r>
                    <m:r>
                      <a:rPr kumimoji="0" lang="es-ES" sz="1400" b="0" i="1" u="none" strike="noStrike" kern="0" cap="none" spc="0" normalizeH="0" baseline="0">
                        <a:ln>
                          <a:noFill/>
                        </a:ln>
                        <a:solidFill>
                          <a:schemeClr val="accent4">
                            <a:lumMod val="20000"/>
                            <a:lumOff val="80000"/>
                          </a:schemeClr>
                        </a:solidFill>
                        <a:effectLst/>
                        <a:uLnTx/>
                        <a:uFillTx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𝑃𝑛</m:t>
                    </m:r>
                  </m:oMath>
                </m:oMathPara>
              </a14:m>
              <a:endParaRPr kumimoji="0" lang="es-ES" sz="1800" b="0" i="1" u="none" strike="noStrike" kern="0" cap="none" spc="0" normalizeH="0" baseline="0">
                <a:ln>
                  <a:noFill/>
                </a:ln>
                <a:solidFill>
                  <a:schemeClr val="accent4">
                    <a:lumMod val="20000"/>
                    <a:lumOff val="80000"/>
                  </a:schemeClr>
                </a:solidFill>
                <a:effectLst/>
                <a:uLnTx/>
                <a:uFillTx/>
                <a:latin typeface="Cambria Math" panose="02040503050406030204" pitchFamily="18" charset="0"/>
                <a:ea typeface="+mn-ea"/>
                <a:cs typeface="+mn-cs"/>
              </a:endParaRPr>
            </a:p>
          </xdr:txBody>
        </xdr:sp>
      </mc:Choice>
      <mc:Fallback xmlns="">
        <xdr:sp macro="" textlink="">
          <xdr:nvSpPr>
            <xdr:cNvPr id="299" name="CuadroTexto 298">
              <a:extLst>
                <a:ext uri="{FF2B5EF4-FFF2-40B4-BE49-F238E27FC236}">
                  <a16:creationId xmlns:a16="http://schemas.microsoft.com/office/drawing/2014/main" id="{1D921F43-58C4-4863-8F49-DDB4718D7853}"/>
                </a:ext>
              </a:extLst>
            </xdr:cNvPr>
            <xdr:cNvSpPr txBox="1"/>
          </xdr:nvSpPr>
          <xdr:spPr>
            <a:xfrm>
              <a:off x="1581150" y="111356776"/>
              <a:ext cx="933450" cy="304800"/>
            </a:xfrm>
            <a:prstGeom prst="rect">
              <a:avLst/>
            </a:prstGeom>
            <a:solidFill>
              <a:srgbClr val="70AD47">
                <a:lumMod val="75000"/>
              </a:srgbClr>
            </a:solidFill>
            <a:ln w="19050" cmpd="dbl">
              <a:solidFill>
                <a:srgbClr val="002060"/>
              </a:solidFill>
            </a:ln>
            <a:effectLst/>
          </xdr:spPr>
          <xdr:txBody>
            <a:bodyPr vertOverflow="clip" horzOverflow="clip" wrap="square" lIns="0" tIns="0" rIns="0" bIns="0" rtlCol="0" anchor="t">
              <a:noAutofit/>
            </a:bodyPr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s-ES" sz="1400" b="0" i="0" u="none" strike="noStrike" kern="0" cap="none" spc="0" normalizeH="0" baseline="0">
                  <a:ln>
                    <a:noFill/>
                  </a:ln>
                  <a:solidFill>
                    <a:schemeClr val="accent4">
                      <a:lumMod val="20000"/>
                      <a:lumOff val="80000"/>
                    </a:schemeClr>
                  </a:solidFill>
                  <a:effectLst/>
                  <a:uLnTx/>
                  <a:uFillTx/>
                  <a:latin typeface="Cambria Math" panose="02040503050406030204" pitchFamily="18" charset="0"/>
                  <a:ea typeface="+mn-ea"/>
                  <a:cs typeface="+mn-cs"/>
                </a:rPr>
                <a:t>  𝑃𝑛𝑏≥𝑃𝑛</a:t>
              </a:r>
              <a:endParaRPr kumimoji="0" lang="es-ES" sz="1800" b="0" i="1" u="none" strike="noStrike" kern="0" cap="none" spc="0" normalizeH="0" baseline="0">
                <a:ln>
                  <a:noFill/>
                </a:ln>
                <a:solidFill>
                  <a:schemeClr val="accent4">
                    <a:lumMod val="20000"/>
                    <a:lumOff val="80000"/>
                  </a:schemeClr>
                </a:solidFill>
                <a:effectLst/>
                <a:uLnTx/>
                <a:uFillTx/>
                <a:latin typeface="Cambria Math" panose="02040503050406030204" pitchFamily="18" charset="0"/>
                <a:ea typeface="+mn-ea"/>
                <a:cs typeface="+mn-cs"/>
              </a:endParaRPr>
            </a:p>
          </xdr:txBody>
        </xdr:sp>
      </mc:Fallback>
    </mc:AlternateContent>
    <xdr:clientData/>
  </xdr:oneCellAnchor>
  <xdr:twoCellAnchor>
    <xdr:from>
      <xdr:col>34</xdr:col>
      <xdr:colOff>76200</xdr:colOff>
      <xdr:row>493</xdr:row>
      <xdr:rowOff>19050</xdr:rowOff>
    </xdr:from>
    <xdr:to>
      <xdr:col>37</xdr:col>
      <xdr:colOff>28576</xdr:colOff>
      <xdr:row>495</xdr:row>
      <xdr:rowOff>19050</xdr:rowOff>
    </xdr:to>
    <xdr:sp macro="" textlink="">
      <xdr:nvSpPr>
        <xdr:cNvPr id="300" name="Rectángulo 299">
          <a:extLst>
            <a:ext uri="{FF2B5EF4-FFF2-40B4-BE49-F238E27FC236}">
              <a16:creationId xmlns:a16="http://schemas.microsoft.com/office/drawing/2014/main" id="{B5E8452B-F661-4A40-8B9A-65351323F9C1}"/>
            </a:ext>
          </a:extLst>
        </xdr:cNvPr>
        <xdr:cNvSpPr/>
      </xdr:nvSpPr>
      <xdr:spPr>
        <a:xfrm>
          <a:off x="8724900" y="112623600"/>
          <a:ext cx="695326" cy="361950"/>
        </a:xfrm>
        <a:prstGeom prst="rect">
          <a:avLst/>
        </a:prstGeom>
        <a:solidFill>
          <a:srgbClr val="66FFCC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oneCellAnchor>
    <xdr:from>
      <xdr:col>4</xdr:col>
      <xdr:colOff>57150</xdr:colOff>
      <xdr:row>510</xdr:row>
      <xdr:rowOff>76200</xdr:rowOff>
    </xdr:from>
    <xdr:ext cx="904876" cy="447674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01" name="CuadroTexto 300">
              <a:extLst>
                <a:ext uri="{FF2B5EF4-FFF2-40B4-BE49-F238E27FC236}">
                  <a16:creationId xmlns:a16="http://schemas.microsoft.com/office/drawing/2014/main" id="{A481FAEC-8D93-486C-95B6-01442E38BEC8}"/>
                </a:ext>
              </a:extLst>
            </xdr:cNvPr>
            <xdr:cNvSpPr txBox="1"/>
          </xdr:nvSpPr>
          <xdr:spPr>
            <a:xfrm>
              <a:off x="1047750" y="116357400"/>
              <a:ext cx="904876" cy="447674"/>
            </a:xfrm>
            <a:prstGeom prst="rect">
              <a:avLst/>
            </a:prstGeom>
            <a:solidFill>
              <a:srgbClr val="70AD47">
                <a:lumMod val="75000"/>
              </a:srgbClr>
            </a:solidFill>
            <a:ln w="19050" cmpd="dbl">
              <a:solidFill>
                <a:srgbClr val="002060"/>
              </a:solidFill>
            </a:ln>
            <a:effectLst/>
          </xdr:spPr>
          <xdr:txBody>
            <a:bodyPr vertOverflow="clip" horzOverflow="clip" wrap="square" lIns="0" tIns="0" rIns="0" bIns="0" rtlCol="0" anchor="t">
              <a:noAutofit/>
            </a:bodyPr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kumimoji="0" lang="es-ES" sz="1400" b="0" i="1" u="none" strike="noStrike" kern="0" cap="none" spc="0" normalizeH="0" baseline="0">
                        <a:ln>
                          <a:noFill/>
                        </a:ln>
                        <a:solidFill>
                          <a:schemeClr val="accent4">
                            <a:lumMod val="20000"/>
                            <a:lumOff val="80000"/>
                          </a:schemeClr>
                        </a:solidFill>
                        <a:effectLst/>
                        <a:uLnTx/>
                        <a:uFillTx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𝑃𝑛</m:t>
                    </m:r>
                    <m:r>
                      <a:rPr kumimoji="0" lang="es-ES" sz="1400" b="0" i="1" u="none" strike="noStrike" kern="0" cap="none" spc="0" normalizeH="0" baseline="0">
                        <a:ln>
                          <a:noFill/>
                        </a:ln>
                        <a:solidFill>
                          <a:schemeClr val="accent4">
                            <a:lumMod val="20000"/>
                            <a:lumOff val="80000"/>
                          </a:schemeClr>
                        </a:solidFill>
                        <a:effectLst/>
                        <a:uLnTx/>
                        <a:uFillTx/>
                        <a:latin typeface="Cambria Math" panose="02040503050406030204" pitchFamily="18" charset="0"/>
                        <a:ea typeface="+mn-ea"/>
                        <a:cs typeface="+mn-cs"/>
                      </a:rPr>
                      <m:t>=</m:t>
                    </m:r>
                    <m:f>
                      <m:fPr>
                        <m:ctrlPr>
                          <a:rPr kumimoji="0" lang="es-PE" sz="1400" b="0" i="1" u="none" strike="noStrike" kern="0" cap="none" spc="0" normalizeH="0" baseline="0">
                            <a:ln>
                              <a:noFill/>
                            </a:ln>
                            <a:solidFill>
                              <a:schemeClr val="accent4">
                                <a:lumMod val="20000"/>
                                <a:lumOff val="80000"/>
                              </a:schemeClr>
                            </a:solidFill>
                            <a:effectLst/>
                            <a:uLnTx/>
                            <a:uFillTx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fPr>
                      <m:num>
                        <m:sSub>
                          <m:sSubPr>
                            <m:ctrlPr>
                              <a:rPr kumimoji="0" lang="es-PE" sz="1400" b="0" i="1" u="none" strike="noStrike" kern="0" cap="none" spc="0" normalizeH="0" baseline="0">
                                <a:ln>
                                  <a:noFill/>
                                </a:ln>
                                <a:solidFill>
                                  <a:schemeClr val="accent4">
                                    <a:lumMod val="20000"/>
                                    <a:lumOff val="80000"/>
                                  </a:schemeClr>
                                </a:solidFill>
                                <a:effectLst/>
                                <a:uLnTx/>
                                <a:uFillTx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sSubPr>
                          <m:e>
                            <m:r>
                              <a:rPr kumimoji="0" lang="es-ES" sz="1400" b="0" i="1" u="none" strike="noStrike" kern="0" cap="none" spc="0" normalizeH="0" baseline="0">
                                <a:ln>
                                  <a:noFill/>
                                </a:ln>
                                <a:solidFill>
                                  <a:schemeClr val="accent4">
                                    <a:lumMod val="20000"/>
                                    <a:lumOff val="80000"/>
                                  </a:schemeClr>
                                </a:solidFill>
                                <a:effectLst/>
                                <a:uLnTx/>
                                <a:uFillTx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𝑃</m:t>
                            </m:r>
                          </m:e>
                          <m:sub>
                            <m:r>
                              <a:rPr kumimoji="0" lang="es-ES" sz="1400" b="0" i="1" u="none" strike="noStrike" kern="0" cap="none" spc="0" normalizeH="0" baseline="0">
                                <a:ln>
                                  <a:noFill/>
                                </a:ln>
                                <a:solidFill>
                                  <a:schemeClr val="accent4">
                                    <a:lumMod val="20000"/>
                                    <a:lumOff val="80000"/>
                                  </a:schemeClr>
                                </a:solidFill>
                                <a:effectLst/>
                                <a:uLnTx/>
                                <a:uFillTx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𝑈</m:t>
                            </m:r>
                          </m:sub>
                        </m:sSub>
                      </m:num>
                      <m:den>
                        <m:r>
                          <a:rPr kumimoji="0" lang="es-PE" sz="1400" b="0" i="1" u="none" strike="noStrike" kern="0" cap="none" spc="0" normalizeH="0" baseline="0">
                            <a:ln>
                              <a:noFill/>
                            </a:ln>
                            <a:solidFill>
                              <a:schemeClr val="accent4">
                                <a:lumMod val="20000"/>
                                <a:lumOff val="80000"/>
                              </a:schemeClr>
                            </a:solidFill>
                            <a:effectLst/>
                            <a:uLnTx/>
                            <a:uFillTx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∅</m:t>
                        </m:r>
                      </m:den>
                    </m:f>
                  </m:oMath>
                </m:oMathPara>
              </a14:m>
              <a:endParaRPr kumimoji="0" lang="es-PE" sz="1800" b="0" i="1" u="none" strike="noStrike" kern="0" cap="none" spc="0" normalizeH="0" baseline="0">
                <a:ln>
                  <a:noFill/>
                </a:ln>
                <a:solidFill>
                  <a:schemeClr val="accent4">
                    <a:lumMod val="20000"/>
                    <a:lumOff val="80000"/>
                  </a:schemeClr>
                </a:solidFill>
                <a:effectLst/>
                <a:uLnTx/>
                <a:uFillTx/>
                <a:latin typeface="Cambria Math" panose="02040503050406030204" pitchFamily="18" charset="0"/>
                <a:ea typeface="+mn-ea"/>
                <a:cs typeface="+mn-cs"/>
              </a:endParaRPr>
            </a:p>
          </xdr:txBody>
        </xdr:sp>
      </mc:Choice>
      <mc:Fallback xmlns="">
        <xdr:sp macro="" textlink="">
          <xdr:nvSpPr>
            <xdr:cNvPr id="301" name="CuadroTexto 300">
              <a:extLst>
                <a:ext uri="{FF2B5EF4-FFF2-40B4-BE49-F238E27FC236}">
                  <a16:creationId xmlns:a16="http://schemas.microsoft.com/office/drawing/2014/main" id="{A481FAEC-8D93-486C-95B6-01442E38BEC8}"/>
                </a:ext>
              </a:extLst>
            </xdr:cNvPr>
            <xdr:cNvSpPr txBox="1"/>
          </xdr:nvSpPr>
          <xdr:spPr>
            <a:xfrm>
              <a:off x="1047750" y="116357400"/>
              <a:ext cx="904876" cy="447674"/>
            </a:xfrm>
            <a:prstGeom prst="rect">
              <a:avLst/>
            </a:prstGeom>
            <a:solidFill>
              <a:srgbClr val="70AD47">
                <a:lumMod val="75000"/>
              </a:srgbClr>
            </a:solidFill>
            <a:ln w="19050" cmpd="dbl">
              <a:solidFill>
                <a:srgbClr val="002060"/>
              </a:solidFill>
            </a:ln>
            <a:effectLst/>
          </xdr:spPr>
          <xdr:txBody>
            <a:bodyPr vertOverflow="clip" horzOverflow="clip" wrap="square" lIns="0" tIns="0" rIns="0" bIns="0" rtlCol="0" anchor="t">
              <a:noAutofit/>
            </a:bodyPr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s-ES" sz="1400" b="0" i="0" u="none" strike="noStrike" kern="0" cap="none" spc="0" normalizeH="0" baseline="0">
                  <a:ln>
                    <a:noFill/>
                  </a:ln>
                  <a:solidFill>
                    <a:schemeClr val="accent4">
                      <a:lumMod val="20000"/>
                      <a:lumOff val="80000"/>
                    </a:schemeClr>
                  </a:solidFill>
                  <a:effectLst/>
                  <a:uLnTx/>
                  <a:uFillTx/>
                  <a:latin typeface="Cambria Math" panose="02040503050406030204" pitchFamily="18" charset="0"/>
                  <a:ea typeface="+mn-ea"/>
                  <a:cs typeface="+mn-cs"/>
                </a:rPr>
                <a:t>𝑃𝑛=𝑃</a:t>
              </a:r>
              <a:r>
                <a:rPr kumimoji="0" lang="es-PE" sz="1400" b="0" i="0" u="none" strike="noStrike" kern="0" cap="none" spc="0" normalizeH="0" baseline="0">
                  <a:ln>
                    <a:noFill/>
                  </a:ln>
                  <a:solidFill>
                    <a:schemeClr val="accent4">
                      <a:lumMod val="20000"/>
                      <a:lumOff val="80000"/>
                    </a:schemeClr>
                  </a:solidFill>
                  <a:effectLst/>
                  <a:uLnTx/>
                  <a:uFillTx/>
                  <a:latin typeface="Cambria Math" panose="02040503050406030204" pitchFamily="18" charset="0"/>
                  <a:ea typeface="+mn-ea"/>
                  <a:cs typeface="+mn-cs"/>
                </a:rPr>
                <a:t>_</a:t>
              </a:r>
              <a:r>
                <a:rPr kumimoji="0" lang="es-ES" sz="1400" b="0" i="0" u="none" strike="noStrike" kern="0" cap="none" spc="0" normalizeH="0" baseline="0">
                  <a:ln>
                    <a:noFill/>
                  </a:ln>
                  <a:solidFill>
                    <a:schemeClr val="accent4">
                      <a:lumMod val="20000"/>
                      <a:lumOff val="80000"/>
                    </a:schemeClr>
                  </a:solidFill>
                  <a:effectLst/>
                  <a:uLnTx/>
                  <a:uFillTx/>
                  <a:latin typeface="Cambria Math" panose="02040503050406030204" pitchFamily="18" charset="0"/>
                  <a:ea typeface="+mn-ea"/>
                  <a:cs typeface="+mn-cs"/>
                </a:rPr>
                <a:t>𝑈</a:t>
              </a:r>
              <a:r>
                <a:rPr kumimoji="0" lang="es-PE" sz="1400" b="0" i="0" u="none" strike="noStrike" kern="0" cap="none" spc="0" normalizeH="0" baseline="0">
                  <a:ln>
                    <a:noFill/>
                  </a:ln>
                  <a:solidFill>
                    <a:schemeClr val="accent4">
                      <a:lumMod val="20000"/>
                      <a:lumOff val="80000"/>
                    </a:schemeClr>
                  </a:solidFill>
                  <a:effectLst/>
                  <a:uLnTx/>
                  <a:uFillTx/>
                  <a:latin typeface="Cambria Math" panose="02040503050406030204" pitchFamily="18" charset="0"/>
                  <a:ea typeface="+mn-ea"/>
                  <a:cs typeface="+mn-cs"/>
                </a:rPr>
                <a:t>/∅</a:t>
              </a:r>
              <a:endParaRPr kumimoji="0" lang="es-PE" sz="1800" b="0" i="1" u="none" strike="noStrike" kern="0" cap="none" spc="0" normalizeH="0" baseline="0">
                <a:ln>
                  <a:noFill/>
                </a:ln>
                <a:solidFill>
                  <a:schemeClr val="accent4">
                    <a:lumMod val="20000"/>
                    <a:lumOff val="80000"/>
                  </a:schemeClr>
                </a:solidFill>
                <a:effectLst/>
                <a:uLnTx/>
                <a:uFillTx/>
                <a:latin typeface="Cambria Math" panose="02040503050406030204" pitchFamily="18" charset="0"/>
                <a:ea typeface="+mn-ea"/>
                <a:cs typeface="+mn-cs"/>
              </a:endParaRPr>
            </a:p>
          </xdr:txBody>
        </xdr:sp>
      </mc:Fallback>
    </mc:AlternateContent>
    <xdr:clientData/>
  </xdr:oneCellAnchor>
  <xdr:oneCellAnchor>
    <xdr:from>
      <xdr:col>6</xdr:col>
      <xdr:colOff>47625</xdr:colOff>
      <xdr:row>514</xdr:row>
      <xdr:rowOff>152401</xdr:rowOff>
    </xdr:from>
    <xdr:ext cx="933450" cy="304800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02" name="CuadroTexto 301">
              <a:extLst>
                <a:ext uri="{FF2B5EF4-FFF2-40B4-BE49-F238E27FC236}">
                  <a16:creationId xmlns:a16="http://schemas.microsoft.com/office/drawing/2014/main" id="{27ED7634-F54D-4625-A617-19E8F8CF12D5}"/>
                </a:ext>
              </a:extLst>
            </xdr:cNvPr>
            <xdr:cNvSpPr txBox="1"/>
          </xdr:nvSpPr>
          <xdr:spPr>
            <a:xfrm>
              <a:off x="1581150" y="117348001"/>
              <a:ext cx="933450" cy="304800"/>
            </a:xfrm>
            <a:prstGeom prst="rect">
              <a:avLst/>
            </a:prstGeom>
            <a:solidFill>
              <a:srgbClr val="70AD47">
                <a:lumMod val="75000"/>
              </a:srgbClr>
            </a:solidFill>
            <a:ln w="19050" cmpd="dbl">
              <a:solidFill>
                <a:srgbClr val="002060"/>
              </a:solidFill>
            </a:ln>
            <a:effectLst/>
          </xdr:spPr>
          <xdr:txBody>
            <a:bodyPr vertOverflow="clip" horzOverflow="clip" wrap="square" lIns="0" tIns="0" rIns="0" bIns="0" rtlCol="0" anchor="t">
              <a:noAutofit/>
            </a:bodyPr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kumimoji="0" lang="es-ES" sz="1400" b="0" i="1" u="none" strike="noStrike" kern="0" cap="none" spc="0" normalizeH="0" baseline="0">
                        <a:ln>
                          <a:noFill/>
                        </a:ln>
                        <a:solidFill>
                          <a:schemeClr val="accent4">
                            <a:lumMod val="20000"/>
                            <a:lumOff val="80000"/>
                          </a:schemeClr>
                        </a:solidFill>
                        <a:effectLst/>
                        <a:uLnTx/>
                        <a:uFillTx/>
                        <a:latin typeface="Cambria Math" panose="02040503050406030204" pitchFamily="18" charset="0"/>
                        <a:ea typeface="+mn-ea"/>
                        <a:cs typeface="+mn-cs"/>
                      </a:rPr>
                      <m:t>  </m:t>
                    </m:r>
                    <m:r>
                      <a:rPr kumimoji="0" lang="es-ES" sz="1400" b="0" i="1" u="none" strike="noStrike" kern="0" cap="none" spc="0" normalizeH="0" baseline="0">
                        <a:ln>
                          <a:noFill/>
                        </a:ln>
                        <a:solidFill>
                          <a:schemeClr val="accent4">
                            <a:lumMod val="20000"/>
                            <a:lumOff val="80000"/>
                          </a:schemeClr>
                        </a:solidFill>
                        <a:effectLst/>
                        <a:uLnTx/>
                        <a:uFillTx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𝑃𝑛𝑏</m:t>
                    </m:r>
                    <m:r>
                      <a:rPr kumimoji="0" lang="es-ES" sz="1400" b="0" i="1" u="none" strike="noStrike" kern="0" cap="none" spc="0" normalizeH="0" baseline="0">
                        <a:ln>
                          <a:noFill/>
                        </a:ln>
                        <a:solidFill>
                          <a:schemeClr val="accent4">
                            <a:lumMod val="20000"/>
                            <a:lumOff val="80000"/>
                          </a:schemeClr>
                        </a:solidFill>
                        <a:effectLst/>
                        <a:uLnTx/>
                        <a:uFillTx/>
                        <a:latin typeface="Cambria Math" panose="02040503050406030204" pitchFamily="18" charset="0"/>
                        <a:ea typeface="+mn-ea"/>
                        <a:cs typeface="+mn-cs"/>
                      </a:rPr>
                      <m:t>≥</m:t>
                    </m:r>
                    <m:r>
                      <a:rPr kumimoji="0" lang="es-ES" sz="1400" b="0" i="1" u="none" strike="noStrike" kern="0" cap="none" spc="0" normalizeH="0" baseline="0">
                        <a:ln>
                          <a:noFill/>
                        </a:ln>
                        <a:solidFill>
                          <a:schemeClr val="accent4">
                            <a:lumMod val="20000"/>
                            <a:lumOff val="80000"/>
                          </a:schemeClr>
                        </a:solidFill>
                        <a:effectLst/>
                        <a:uLnTx/>
                        <a:uFillTx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𝑃𝑛</m:t>
                    </m:r>
                  </m:oMath>
                </m:oMathPara>
              </a14:m>
              <a:endParaRPr kumimoji="0" lang="es-ES" sz="1800" b="0" i="1" u="none" strike="noStrike" kern="0" cap="none" spc="0" normalizeH="0" baseline="0">
                <a:ln>
                  <a:noFill/>
                </a:ln>
                <a:solidFill>
                  <a:schemeClr val="accent4">
                    <a:lumMod val="20000"/>
                    <a:lumOff val="80000"/>
                  </a:schemeClr>
                </a:solidFill>
                <a:effectLst/>
                <a:uLnTx/>
                <a:uFillTx/>
                <a:latin typeface="Cambria Math" panose="02040503050406030204" pitchFamily="18" charset="0"/>
                <a:ea typeface="+mn-ea"/>
                <a:cs typeface="+mn-cs"/>
              </a:endParaRPr>
            </a:p>
          </xdr:txBody>
        </xdr:sp>
      </mc:Choice>
      <mc:Fallback xmlns="">
        <xdr:sp macro="" textlink="">
          <xdr:nvSpPr>
            <xdr:cNvPr id="302" name="CuadroTexto 301">
              <a:extLst>
                <a:ext uri="{FF2B5EF4-FFF2-40B4-BE49-F238E27FC236}">
                  <a16:creationId xmlns:a16="http://schemas.microsoft.com/office/drawing/2014/main" id="{27ED7634-F54D-4625-A617-19E8F8CF12D5}"/>
                </a:ext>
              </a:extLst>
            </xdr:cNvPr>
            <xdr:cNvSpPr txBox="1"/>
          </xdr:nvSpPr>
          <xdr:spPr>
            <a:xfrm>
              <a:off x="1581150" y="117348001"/>
              <a:ext cx="933450" cy="304800"/>
            </a:xfrm>
            <a:prstGeom prst="rect">
              <a:avLst/>
            </a:prstGeom>
            <a:solidFill>
              <a:srgbClr val="70AD47">
                <a:lumMod val="75000"/>
              </a:srgbClr>
            </a:solidFill>
            <a:ln w="19050" cmpd="dbl">
              <a:solidFill>
                <a:srgbClr val="002060"/>
              </a:solidFill>
            </a:ln>
            <a:effectLst/>
          </xdr:spPr>
          <xdr:txBody>
            <a:bodyPr vertOverflow="clip" horzOverflow="clip" wrap="square" lIns="0" tIns="0" rIns="0" bIns="0" rtlCol="0" anchor="t">
              <a:noAutofit/>
            </a:bodyPr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s-ES" sz="1400" b="0" i="0" u="none" strike="noStrike" kern="0" cap="none" spc="0" normalizeH="0" baseline="0">
                  <a:ln>
                    <a:noFill/>
                  </a:ln>
                  <a:solidFill>
                    <a:schemeClr val="accent4">
                      <a:lumMod val="20000"/>
                      <a:lumOff val="80000"/>
                    </a:schemeClr>
                  </a:solidFill>
                  <a:effectLst/>
                  <a:uLnTx/>
                  <a:uFillTx/>
                  <a:latin typeface="Cambria Math" panose="02040503050406030204" pitchFamily="18" charset="0"/>
                  <a:ea typeface="+mn-ea"/>
                  <a:cs typeface="+mn-cs"/>
                </a:rPr>
                <a:t>  𝑃𝑛𝑏≥𝑃𝑛</a:t>
              </a:r>
              <a:endParaRPr kumimoji="0" lang="es-ES" sz="1800" b="0" i="1" u="none" strike="noStrike" kern="0" cap="none" spc="0" normalizeH="0" baseline="0">
                <a:ln>
                  <a:noFill/>
                </a:ln>
                <a:solidFill>
                  <a:schemeClr val="accent4">
                    <a:lumMod val="20000"/>
                    <a:lumOff val="80000"/>
                  </a:schemeClr>
                </a:solidFill>
                <a:effectLst/>
                <a:uLnTx/>
                <a:uFillTx/>
                <a:latin typeface="Cambria Math" panose="02040503050406030204" pitchFamily="18" charset="0"/>
                <a:ea typeface="+mn-ea"/>
                <a:cs typeface="+mn-cs"/>
              </a:endParaRPr>
            </a:p>
          </xdr:txBody>
        </xdr:sp>
      </mc:Fallback>
    </mc:AlternateContent>
    <xdr:clientData/>
  </xdr:oneCellAnchor>
  <xdr:twoCellAnchor>
    <xdr:from>
      <xdr:col>31</xdr:col>
      <xdr:colOff>19050</xdr:colOff>
      <xdr:row>491</xdr:row>
      <xdr:rowOff>190500</xdr:rowOff>
    </xdr:from>
    <xdr:to>
      <xdr:col>39</xdr:col>
      <xdr:colOff>76199</xdr:colOff>
      <xdr:row>497</xdr:row>
      <xdr:rowOff>19051</xdr:rowOff>
    </xdr:to>
    <xdr:sp macro="" textlink="">
      <xdr:nvSpPr>
        <xdr:cNvPr id="303" name="Rectángulo 302">
          <a:extLst>
            <a:ext uri="{FF2B5EF4-FFF2-40B4-BE49-F238E27FC236}">
              <a16:creationId xmlns:a16="http://schemas.microsoft.com/office/drawing/2014/main" id="{A25790EF-D1B3-47CE-BBD1-B6CD267E5456}"/>
            </a:ext>
          </a:extLst>
        </xdr:cNvPr>
        <xdr:cNvSpPr/>
      </xdr:nvSpPr>
      <xdr:spPr>
        <a:xfrm>
          <a:off x="7924800" y="112337850"/>
          <a:ext cx="2152649" cy="1104901"/>
        </a:xfrm>
        <a:prstGeom prst="rect">
          <a:avLst/>
        </a:prstGeom>
        <a:noFill/>
        <a:ln w="285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oneCellAnchor>
    <xdr:from>
      <xdr:col>4</xdr:col>
      <xdr:colOff>95250</xdr:colOff>
      <xdr:row>504</xdr:row>
      <xdr:rowOff>180975</xdr:rowOff>
    </xdr:from>
    <xdr:ext cx="1524000" cy="295275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04" name="CuadroTexto 303">
              <a:extLst>
                <a:ext uri="{FF2B5EF4-FFF2-40B4-BE49-F238E27FC236}">
                  <a16:creationId xmlns:a16="http://schemas.microsoft.com/office/drawing/2014/main" id="{055C58AF-7DE5-40D5-AC51-CF594C0C8237}"/>
                </a:ext>
              </a:extLst>
            </xdr:cNvPr>
            <xdr:cNvSpPr txBox="1"/>
          </xdr:nvSpPr>
          <xdr:spPr>
            <a:xfrm>
              <a:off x="1085850" y="115204875"/>
              <a:ext cx="1524000" cy="295275"/>
            </a:xfrm>
            <a:prstGeom prst="rect">
              <a:avLst/>
            </a:prstGeom>
            <a:solidFill>
              <a:srgbClr val="70AD47">
                <a:lumMod val="75000"/>
              </a:srgbClr>
            </a:solidFill>
            <a:ln w="19050" cmpd="dbl">
              <a:solidFill>
                <a:srgbClr val="002060"/>
              </a:solidFill>
            </a:ln>
            <a:effectLst/>
          </xdr:spPr>
          <xdr:txBody>
            <a:bodyPr vertOverflow="clip" horzOverflow="clip" wrap="square" lIns="0" tIns="0" rIns="0" bIns="0" rtlCol="0" anchor="t">
              <a:noAutofit/>
            </a:bodyPr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kumimoji="0" lang="es-ES" sz="1400" b="0" i="1" u="none" strike="noStrike" kern="0" cap="none" spc="0" normalizeH="0" baseline="0">
                        <a:ln>
                          <a:noFill/>
                        </a:ln>
                        <a:solidFill>
                          <a:schemeClr val="accent4">
                            <a:lumMod val="20000"/>
                            <a:lumOff val="80000"/>
                          </a:schemeClr>
                        </a:solidFill>
                        <a:effectLst/>
                        <a:uLnTx/>
                        <a:uFillTx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𝑃𝑛𝑏</m:t>
                    </m:r>
                    <m:r>
                      <a:rPr kumimoji="0" lang="es-ES" sz="1400" b="0" i="1" u="none" strike="noStrike" kern="0" cap="none" spc="0" normalizeH="0" baseline="0">
                        <a:ln>
                          <a:noFill/>
                        </a:ln>
                        <a:solidFill>
                          <a:schemeClr val="accent4">
                            <a:lumMod val="20000"/>
                            <a:lumOff val="80000"/>
                          </a:schemeClr>
                        </a:solidFill>
                        <a:effectLst/>
                        <a:uLnTx/>
                        <a:uFillTx/>
                        <a:latin typeface="Cambria Math" panose="02040503050406030204" pitchFamily="18" charset="0"/>
                        <a:ea typeface="+mn-ea"/>
                        <a:cs typeface="+mn-cs"/>
                      </a:rPr>
                      <m:t>=0.85 </m:t>
                    </m:r>
                    <m:sSup>
                      <m:sSupPr>
                        <m:ctrlPr>
                          <a:rPr kumimoji="0" lang="es-ES" sz="1400" b="0" i="1" u="none" strike="noStrike" kern="0" cap="none" spc="0" normalizeH="0" baseline="0">
                            <a:ln>
                              <a:noFill/>
                            </a:ln>
                            <a:solidFill>
                              <a:schemeClr val="accent4">
                                <a:lumMod val="20000"/>
                                <a:lumOff val="80000"/>
                              </a:schemeClr>
                            </a:solidFill>
                            <a:effectLst/>
                            <a:uLnTx/>
                            <a:uFillTx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sSupPr>
                      <m:e>
                        <m:r>
                          <a:rPr kumimoji="0" lang="es-ES" sz="1400" b="0" i="1" u="none" strike="noStrike" kern="0" cap="none" spc="0" normalizeH="0" baseline="0">
                            <a:ln>
                              <a:noFill/>
                            </a:ln>
                            <a:solidFill>
                              <a:schemeClr val="accent4">
                                <a:lumMod val="20000"/>
                                <a:lumOff val="80000"/>
                              </a:schemeClr>
                            </a:solidFill>
                            <a:effectLst/>
                            <a:uLnTx/>
                            <a:uFillTx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𝑓</m:t>
                        </m:r>
                      </m:e>
                      <m:sup>
                        <m:r>
                          <a:rPr kumimoji="0" lang="es-ES" sz="1400" b="0" i="1" u="none" strike="noStrike" kern="0" cap="none" spc="0" normalizeH="0" baseline="0">
                            <a:ln>
                              <a:noFill/>
                            </a:ln>
                            <a:solidFill>
                              <a:schemeClr val="accent4">
                                <a:lumMod val="20000"/>
                                <a:lumOff val="80000"/>
                              </a:schemeClr>
                            </a:solidFill>
                            <a:effectLst/>
                            <a:uLnTx/>
                            <a:uFillTx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′</m:t>
                        </m:r>
                      </m:sup>
                    </m:sSup>
                    <m:r>
                      <a:rPr kumimoji="0" lang="es-ES" sz="1400" b="0" i="1" u="none" strike="noStrike" kern="0" cap="none" spc="0" normalizeH="0" baseline="0">
                        <a:ln>
                          <a:noFill/>
                        </a:ln>
                        <a:solidFill>
                          <a:schemeClr val="accent4">
                            <a:lumMod val="20000"/>
                            <a:lumOff val="80000"/>
                          </a:schemeClr>
                        </a:solidFill>
                        <a:effectLst/>
                        <a:uLnTx/>
                        <a:uFillTx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𝑐</m:t>
                    </m:r>
                    <m:r>
                      <a:rPr kumimoji="0" lang="es-ES" sz="1400" b="0" i="1" u="none" strike="noStrike" kern="0" cap="none" spc="0" normalizeH="0" baseline="0">
                        <a:ln>
                          <a:noFill/>
                        </a:ln>
                        <a:solidFill>
                          <a:schemeClr val="accent4">
                            <a:lumMod val="20000"/>
                            <a:lumOff val="80000"/>
                          </a:schemeClr>
                        </a:solidFill>
                        <a:effectLst/>
                        <a:uLnTx/>
                        <a:uFillTx/>
                        <a:latin typeface="Cambria Math" panose="02040503050406030204" pitchFamily="18" charset="0"/>
                        <a:ea typeface="+mn-ea"/>
                        <a:cs typeface="+mn-cs"/>
                      </a:rPr>
                      <m:t> </m:t>
                    </m:r>
                    <m:sSub>
                      <m:sSubPr>
                        <m:ctrlPr>
                          <a:rPr kumimoji="0" lang="es-ES" sz="1400" b="0" i="1" u="none" strike="noStrike" kern="0" cap="none" spc="0" normalizeH="0" baseline="0">
                            <a:ln>
                              <a:noFill/>
                            </a:ln>
                            <a:solidFill>
                              <a:schemeClr val="accent4">
                                <a:lumMod val="20000"/>
                                <a:lumOff val="80000"/>
                              </a:schemeClr>
                            </a:solidFill>
                            <a:effectLst/>
                            <a:uLnTx/>
                            <a:uFillTx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sSubPr>
                      <m:e>
                        <m:r>
                          <a:rPr kumimoji="0" lang="es-ES" sz="1400" b="0" i="1" u="none" strike="noStrike" kern="0" cap="none" spc="0" normalizeH="0" baseline="0">
                            <a:ln>
                              <a:noFill/>
                            </a:ln>
                            <a:solidFill>
                              <a:schemeClr val="accent4">
                                <a:lumMod val="20000"/>
                                <a:lumOff val="80000"/>
                              </a:schemeClr>
                            </a:solidFill>
                            <a:effectLst/>
                            <a:uLnTx/>
                            <a:uFillTx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𝐴</m:t>
                        </m:r>
                      </m:e>
                      <m:sub>
                        <m:r>
                          <a:rPr kumimoji="0" lang="es-ES" sz="1400" b="0" i="1" u="none" strike="noStrike" kern="0" cap="none" spc="0" normalizeH="0" baseline="0">
                            <a:ln>
                              <a:noFill/>
                            </a:ln>
                            <a:solidFill>
                              <a:schemeClr val="accent4">
                                <a:lumMod val="20000"/>
                                <a:lumOff val="80000"/>
                              </a:schemeClr>
                            </a:solidFill>
                            <a:effectLst/>
                            <a:uLnTx/>
                            <a:uFillTx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𝑜</m:t>
                        </m:r>
                      </m:sub>
                    </m:sSub>
                  </m:oMath>
                </m:oMathPara>
              </a14:m>
              <a:endParaRPr kumimoji="0" lang="es-ES" sz="1400" b="0" i="1" u="none" strike="noStrike" kern="0" cap="none" spc="0" normalizeH="0" baseline="0">
                <a:ln>
                  <a:noFill/>
                </a:ln>
                <a:solidFill>
                  <a:schemeClr val="accent4">
                    <a:lumMod val="20000"/>
                    <a:lumOff val="80000"/>
                  </a:schemeClr>
                </a:solidFill>
                <a:effectLst/>
                <a:uLnTx/>
                <a:uFillTx/>
                <a:latin typeface="Cambria Math" panose="02040503050406030204" pitchFamily="18" charset="0"/>
                <a:ea typeface="+mn-ea"/>
                <a:cs typeface="+mn-cs"/>
              </a:endParaRPr>
            </a:p>
          </xdr:txBody>
        </xdr:sp>
      </mc:Choice>
      <mc:Fallback xmlns="">
        <xdr:sp macro="" textlink="">
          <xdr:nvSpPr>
            <xdr:cNvPr id="304" name="CuadroTexto 303">
              <a:extLst>
                <a:ext uri="{FF2B5EF4-FFF2-40B4-BE49-F238E27FC236}">
                  <a16:creationId xmlns:a16="http://schemas.microsoft.com/office/drawing/2014/main" id="{055C58AF-7DE5-40D5-AC51-CF594C0C8237}"/>
                </a:ext>
              </a:extLst>
            </xdr:cNvPr>
            <xdr:cNvSpPr txBox="1"/>
          </xdr:nvSpPr>
          <xdr:spPr>
            <a:xfrm>
              <a:off x="1085850" y="115204875"/>
              <a:ext cx="1524000" cy="295275"/>
            </a:xfrm>
            <a:prstGeom prst="rect">
              <a:avLst/>
            </a:prstGeom>
            <a:solidFill>
              <a:srgbClr val="70AD47">
                <a:lumMod val="75000"/>
              </a:srgbClr>
            </a:solidFill>
            <a:ln w="19050" cmpd="dbl">
              <a:solidFill>
                <a:srgbClr val="002060"/>
              </a:solidFill>
            </a:ln>
            <a:effectLst/>
          </xdr:spPr>
          <xdr:txBody>
            <a:bodyPr vertOverflow="clip" horzOverflow="clip" wrap="square" lIns="0" tIns="0" rIns="0" bIns="0" rtlCol="0" anchor="t">
              <a:noAutofit/>
            </a:bodyPr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s-ES" sz="1400" b="0" i="0" u="none" strike="noStrike" kern="0" cap="none" spc="0" normalizeH="0" baseline="0">
                  <a:ln>
                    <a:noFill/>
                  </a:ln>
                  <a:solidFill>
                    <a:schemeClr val="accent4">
                      <a:lumMod val="20000"/>
                      <a:lumOff val="80000"/>
                    </a:schemeClr>
                  </a:solidFill>
                  <a:effectLst/>
                  <a:uLnTx/>
                  <a:uFillTx/>
                  <a:latin typeface="Cambria Math" panose="02040503050406030204" pitchFamily="18" charset="0"/>
                  <a:ea typeface="+mn-ea"/>
                  <a:cs typeface="+mn-cs"/>
                </a:rPr>
                <a:t>𝑃𝑛𝑏=0.85 𝑓^′ 𝑐 𝐴_𝑜</a:t>
              </a:r>
              <a:endParaRPr kumimoji="0" lang="es-ES" sz="1400" b="0" i="1" u="none" strike="noStrike" kern="0" cap="none" spc="0" normalizeH="0" baseline="0">
                <a:ln>
                  <a:noFill/>
                </a:ln>
                <a:solidFill>
                  <a:schemeClr val="accent4">
                    <a:lumMod val="20000"/>
                    <a:lumOff val="80000"/>
                  </a:schemeClr>
                </a:solidFill>
                <a:effectLst/>
                <a:uLnTx/>
                <a:uFillTx/>
                <a:latin typeface="Cambria Math" panose="02040503050406030204" pitchFamily="18" charset="0"/>
                <a:ea typeface="+mn-ea"/>
                <a:cs typeface="+mn-cs"/>
              </a:endParaRPr>
            </a:p>
          </xdr:txBody>
        </xdr:sp>
      </mc:Fallback>
    </mc:AlternateContent>
    <xdr:clientData/>
  </xdr:oneCellAnchor>
  <xdr:oneCellAnchor>
    <xdr:from>
      <xdr:col>4</xdr:col>
      <xdr:colOff>114300</xdr:colOff>
      <xdr:row>496</xdr:row>
      <xdr:rowOff>19050</xdr:rowOff>
    </xdr:from>
    <xdr:ext cx="2126223" cy="636521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05" name="CuadroTexto 304">
              <a:extLst>
                <a:ext uri="{FF2B5EF4-FFF2-40B4-BE49-F238E27FC236}">
                  <a16:creationId xmlns:a16="http://schemas.microsoft.com/office/drawing/2014/main" id="{6B877036-0AB6-4A68-9A5F-D5AA50FAB6A8}"/>
                </a:ext>
              </a:extLst>
            </xdr:cNvPr>
            <xdr:cNvSpPr txBox="1"/>
          </xdr:nvSpPr>
          <xdr:spPr>
            <a:xfrm>
              <a:off x="1104900" y="113214150"/>
              <a:ext cx="2126223" cy="636521"/>
            </a:xfrm>
            <a:prstGeom prst="rect">
              <a:avLst/>
            </a:prstGeom>
            <a:solidFill>
              <a:srgbClr val="70AD47">
                <a:lumMod val="75000"/>
              </a:srgbClr>
            </a:solidFill>
            <a:ln w="19050" cmpd="dbl">
              <a:solidFill>
                <a:srgbClr val="002060"/>
              </a:solidFill>
            </a:ln>
            <a:effectLst/>
          </xdr:spPr>
          <xdr:txBody>
            <a:bodyPr vertOverflow="clip" horzOverflow="clip" wrap="square" lIns="0" tIns="0" rIns="0" bIns="0" rtlCol="0" anchor="t">
              <a:noAutofit/>
            </a:bodyPr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kumimoji="0" lang="es-ES" sz="1400" b="0" i="1" u="none" strike="noStrike" kern="0" cap="none" spc="0" normalizeH="0" baseline="0">
                            <a:ln>
                              <a:noFill/>
                            </a:ln>
                            <a:solidFill>
                              <a:schemeClr val="accent4">
                                <a:lumMod val="20000"/>
                                <a:lumOff val="80000"/>
                              </a:schemeClr>
                            </a:solidFill>
                            <a:effectLst/>
                            <a:uLnTx/>
                            <a:uFillTx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sSubPr>
                      <m:e>
                        <m:r>
                          <a:rPr kumimoji="0" lang="es-ES" sz="1400" b="0" i="1" u="none" strike="noStrike" kern="0" cap="none" spc="0" normalizeH="0" baseline="0">
                            <a:ln>
                              <a:noFill/>
                            </a:ln>
                            <a:solidFill>
                              <a:schemeClr val="accent4">
                                <a:lumMod val="20000"/>
                                <a:lumOff val="80000"/>
                              </a:schemeClr>
                            </a:solidFill>
                            <a:effectLst/>
                            <a:uLnTx/>
                            <a:uFillTx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𝐴</m:t>
                        </m:r>
                      </m:e>
                      <m:sub>
                        <m:r>
                          <a:rPr kumimoji="0" lang="es-ES" sz="1400" b="0" i="1" u="none" strike="noStrike" kern="0" cap="none" spc="0" normalizeH="0" baseline="0">
                            <a:ln>
                              <a:noFill/>
                            </a:ln>
                            <a:solidFill>
                              <a:schemeClr val="accent4">
                                <a:lumMod val="20000"/>
                                <a:lumOff val="80000"/>
                              </a:schemeClr>
                            </a:solidFill>
                            <a:effectLst/>
                            <a:uLnTx/>
                            <a:uFillTx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𝑜</m:t>
                        </m:r>
                      </m:sub>
                    </m:sSub>
                    <m:r>
                      <a:rPr kumimoji="0" lang="es-ES" sz="1400" b="0" i="1" u="none" strike="noStrike" kern="0" cap="none" spc="0" normalizeH="0" baseline="0">
                        <a:ln>
                          <a:noFill/>
                        </a:ln>
                        <a:solidFill>
                          <a:schemeClr val="accent4">
                            <a:lumMod val="20000"/>
                            <a:lumOff val="80000"/>
                          </a:schemeClr>
                        </a:solidFill>
                        <a:effectLst/>
                        <a:uLnTx/>
                        <a:uFillTx/>
                        <a:latin typeface="Cambria Math" panose="02040503050406030204" pitchFamily="18" charset="0"/>
                        <a:ea typeface="+mn-ea"/>
                        <a:cs typeface="+mn-cs"/>
                      </a:rPr>
                      <m:t>=</m:t>
                    </m:r>
                    <m:rad>
                      <m:radPr>
                        <m:degHide m:val="on"/>
                        <m:ctrlPr>
                          <a:rPr kumimoji="0" lang="es-ES" sz="1400" b="0" i="1" u="none" strike="noStrike" kern="0" cap="none" spc="0" normalizeH="0" baseline="0">
                            <a:ln>
                              <a:noFill/>
                            </a:ln>
                            <a:solidFill>
                              <a:schemeClr val="accent4">
                                <a:lumMod val="20000"/>
                                <a:lumOff val="80000"/>
                              </a:schemeClr>
                            </a:solidFill>
                            <a:effectLst/>
                            <a:uLnTx/>
                            <a:uFillTx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radPr>
                      <m:deg/>
                      <m:e>
                        <m:f>
                          <m:fPr>
                            <m:ctrlPr>
                              <a:rPr kumimoji="0" lang="es-ES" sz="1400" b="0" i="1" u="none" strike="noStrike" kern="0" cap="none" spc="0" normalizeH="0" baseline="0">
                                <a:ln>
                                  <a:noFill/>
                                </a:ln>
                                <a:solidFill>
                                  <a:schemeClr val="accent4">
                                    <a:lumMod val="20000"/>
                                    <a:lumOff val="80000"/>
                                  </a:schemeClr>
                                </a:solidFill>
                                <a:effectLst/>
                                <a:uLnTx/>
                                <a:uFillTx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fPr>
                          <m:num>
                            <m:sSub>
                              <m:sSubPr>
                                <m:ctrlPr>
                                  <a:rPr kumimoji="0" lang="es-ES" sz="1400" b="0" i="1" u="none" strike="noStrike" kern="0" cap="none" spc="0" normalizeH="0" baseline="0">
                                    <a:ln>
                                      <a:noFill/>
                                    </a:ln>
                                    <a:solidFill>
                                      <a:schemeClr val="accent4">
                                        <a:lumMod val="20000"/>
                                        <a:lumOff val="80000"/>
                                      </a:schemeClr>
                                    </a:solidFill>
                                    <a:effectLst/>
                                    <a:uLnTx/>
                                    <a:uFillTx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</m:ctrlPr>
                              </m:sSubPr>
                              <m:e>
                                <m:r>
                                  <a:rPr kumimoji="0" lang="es-ES" sz="1400" b="0" i="1" u="none" strike="noStrike" kern="0" cap="none" spc="0" normalizeH="0" baseline="0">
                                    <a:ln>
                                      <a:noFill/>
                                    </a:ln>
                                    <a:solidFill>
                                      <a:schemeClr val="accent4">
                                        <a:lumMod val="20000"/>
                                        <a:lumOff val="80000"/>
                                      </a:schemeClr>
                                    </a:solidFill>
                                    <a:effectLst/>
                                    <a:uLnTx/>
                                    <a:uFillTx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𝐴</m:t>
                                </m:r>
                              </m:e>
                              <m:sub>
                                <m:r>
                                  <a:rPr kumimoji="0" lang="es-ES" sz="1400" b="0" i="1" u="none" strike="noStrike" kern="0" cap="none" spc="0" normalizeH="0" baseline="0">
                                    <a:ln>
                                      <a:noFill/>
                                    </a:ln>
                                    <a:solidFill>
                                      <a:schemeClr val="accent4">
                                        <a:lumMod val="20000"/>
                                        <a:lumOff val="80000"/>
                                      </a:schemeClr>
                                    </a:solidFill>
                                    <a:effectLst/>
                                    <a:uLnTx/>
                                    <a:uFillTx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𝑧</m:t>
                                </m:r>
                              </m:sub>
                            </m:sSub>
                          </m:num>
                          <m:den>
                            <m:sSub>
                              <m:sSubPr>
                                <m:ctrlPr>
                                  <a:rPr kumimoji="0" lang="es-ES" sz="1400" b="0" i="1" u="none" strike="noStrike" kern="0" cap="none" spc="0" normalizeH="0" baseline="0">
                                    <a:ln>
                                      <a:noFill/>
                                    </a:ln>
                                    <a:solidFill>
                                      <a:schemeClr val="accent4">
                                        <a:lumMod val="20000"/>
                                        <a:lumOff val="80000"/>
                                      </a:schemeClr>
                                    </a:solidFill>
                                    <a:effectLst/>
                                    <a:uLnTx/>
                                    <a:uFillTx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</m:ctrlPr>
                              </m:sSubPr>
                              <m:e>
                                <m:r>
                                  <a:rPr kumimoji="0" lang="es-ES" sz="1400" b="0" i="1" u="none" strike="noStrike" kern="0" cap="none" spc="0" normalizeH="0" baseline="0">
                                    <a:ln>
                                      <a:noFill/>
                                    </a:ln>
                                    <a:solidFill>
                                      <a:schemeClr val="accent4">
                                        <a:lumMod val="20000"/>
                                        <a:lumOff val="80000"/>
                                      </a:schemeClr>
                                    </a:solidFill>
                                    <a:effectLst/>
                                    <a:uLnTx/>
                                    <a:uFillTx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𝐴</m:t>
                                </m:r>
                              </m:e>
                              <m:sub>
                                <m:r>
                                  <a:rPr kumimoji="0" lang="es-ES" sz="1400" b="0" i="1" u="none" strike="noStrike" kern="0" cap="none" spc="0" normalizeH="0" baseline="0">
                                    <a:ln>
                                      <a:noFill/>
                                    </a:ln>
                                    <a:solidFill>
                                      <a:schemeClr val="accent4">
                                        <a:lumMod val="20000"/>
                                        <a:lumOff val="80000"/>
                                      </a:schemeClr>
                                    </a:solidFill>
                                    <a:effectLst/>
                                    <a:uLnTx/>
                                    <a:uFillTx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1</m:t>
                                </m:r>
                              </m:sub>
                            </m:sSub>
                          </m:den>
                        </m:f>
                      </m:e>
                    </m:rad>
                    <m:r>
                      <a:rPr kumimoji="0" lang="es-ES" sz="1400" b="0" i="1" u="none" strike="noStrike" kern="0" cap="none" spc="0" normalizeH="0" baseline="0">
                        <a:ln>
                          <a:noFill/>
                        </a:ln>
                        <a:solidFill>
                          <a:schemeClr val="accent4">
                            <a:lumMod val="20000"/>
                            <a:lumOff val="80000"/>
                          </a:schemeClr>
                        </a:solidFill>
                        <a:effectLst/>
                        <a:uLnTx/>
                        <a:uFillTx/>
                        <a:latin typeface="Cambria Math" panose="02040503050406030204" pitchFamily="18" charset="0"/>
                        <a:ea typeface="+mn-ea"/>
                        <a:cs typeface="+mn-cs"/>
                      </a:rPr>
                      <m:t> </m:t>
                    </m:r>
                    <m:r>
                      <a:rPr kumimoji="0" lang="es-PE" sz="1400" b="0" i="1" u="none" strike="noStrike" kern="0" cap="none" spc="0" normalizeH="0" baseline="0">
                        <a:ln>
                          <a:noFill/>
                        </a:ln>
                        <a:solidFill>
                          <a:schemeClr val="accent4">
                            <a:lumMod val="20000"/>
                            <a:lumOff val="80000"/>
                          </a:schemeClr>
                        </a:solidFill>
                        <a:effectLst/>
                        <a:uLnTx/>
                        <a:uFillTx/>
                        <a:latin typeface="Cambria Math" panose="02040503050406030204" pitchFamily="18" charset="0"/>
                        <a:ea typeface="+mn-ea"/>
                        <a:cs typeface="+mn-cs"/>
                      </a:rPr>
                      <m:t> ∗</m:t>
                    </m:r>
                    <m:sSub>
                      <m:sSubPr>
                        <m:ctrlPr>
                          <a:rPr kumimoji="0" lang="es-PE" sz="1400" b="0" i="1" u="none" strike="noStrike" kern="0" cap="none" spc="0" normalizeH="0" baseline="0">
                            <a:ln>
                              <a:noFill/>
                            </a:ln>
                            <a:solidFill>
                              <a:schemeClr val="accent4">
                                <a:lumMod val="20000"/>
                                <a:lumOff val="80000"/>
                              </a:schemeClr>
                            </a:solidFill>
                            <a:effectLst/>
                            <a:uLnTx/>
                            <a:uFillTx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sSubPr>
                      <m:e>
                        <m:r>
                          <a:rPr kumimoji="0" lang="es-PE" sz="1400" b="0" i="1" u="none" strike="noStrike" kern="0" cap="none" spc="0" normalizeH="0" baseline="0">
                            <a:ln>
                              <a:noFill/>
                            </a:ln>
                            <a:solidFill>
                              <a:schemeClr val="accent4">
                                <a:lumMod val="20000"/>
                                <a:lumOff val="80000"/>
                              </a:schemeClr>
                            </a:solidFill>
                            <a:effectLst/>
                            <a:uLnTx/>
                            <a:uFillTx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𝐴</m:t>
                        </m:r>
                      </m:e>
                      <m:sub>
                        <m:r>
                          <a:rPr kumimoji="0" lang="es-PE" sz="1400" b="0" i="1" u="none" strike="noStrike" kern="0" cap="none" spc="0" normalizeH="0" baseline="0">
                            <a:ln>
                              <a:noFill/>
                            </a:ln>
                            <a:solidFill>
                              <a:schemeClr val="accent4">
                                <a:lumMod val="20000"/>
                                <a:lumOff val="80000"/>
                              </a:schemeClr>
                            </a:solidFill>
                            <a:effectLst/>
                            <a:uLnTx/>
                            <a:uFillTx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1</m:t>
                        </m:r>
                      </m:sub>
                    </m:sSub>
                    <m:r>
                      <a:rPr kumimoji="0" lang="es-ES" sz="1400" b="0" i="1" u="none" strike="noStrike" kern="0" cap="none" spc="0" normalizeH="0" baseline="0">
                        <a:ln>
                          <a:noFill/>
                        </a:ln>
                        <a:solidFill>
                          <a:schemeClr val="accent4">
                            <a:lumMod val="20000"/>
                            <a:lumOff val="80000"/>
                          </a:schemeClr>
                        </a:solidFill>
                        <a:effectLst/>
                        <a:uLnTx/>
                        <a:uFillTx/>
                        <a:latin typeface="Cambria Math" panose="02040503050406030204" pitchFamily="18" charset="0"/>
                        <a:ea typeface="+mn-ea"/>
                        <a:cs typeface="+mn-cs"/>
                      </a:rPr>
                      <m:t>     ≤  2 </m:t>
                    </m:r>
                    <m:sSub>
                      <m:sSubPr>
                        <m:ctrlPr>
                          <a:rPr kumimoji="0" lang="es-ES" sz="1400" b="0" i="1" u="none" strike="noStrike" kern="0" cap="none" spc="0" normalizeH="0" baseline="0">
                            <a:ln>
                              <a:noFill/>
                            </a:ln>
                            <a:solidFill>
                              <a:schemeClr val="accent4">
                                <a:lumMod val="20000"/>
                                <a:lumOff val="80000"/>
                              </a:schemeClr>
                            </a:solidFill>
                            <a:effectLst/>
                            <a:uLnTx/>
                            <a:uFillTx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sSubPr>
                      <m:e>
                        <m:r>
                          <a:rPr kumimoji="0" lang="es-ES" sz="1400" b="0" i="1" u="none" strike="noStrike" kern="0" cap="none" spc="0" normalizeH="0" baseline="0">
                            <a:ln>
                              <a:noFill/>
                            </a:ln>
                            <a:solidFill>
                              <a:schemeClr val="accent4">
                                <a:lumMod val="20000"/>
                                <a:lumOff val="80000"/>
                              </a:schemeClr>
                            </a:solidFill>
                            <a:effectLst/>
                            <a:uLnTx/>
                            <a:uFillTx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𝐴</m:t>
                        </m:r>
                      </m:e>
                      <m:sub>
                        <m:r>
                          <a:rPr kumimoji="0" lang="es-ES" sz="1400" b="0" i="1" u="none" strike="noStrike" kern="0" cap="none" spc="0" normalizeH="0" baseline="0">
                            <a:ln>
                              <a:noFill/>
                            </a:ln>
                            <a:solidFill>
                              <a:schemeClr val="accent4">
                                <a:lumMod val="20000"/>
                                <a:lumOff val="80000"/>
                              </a:schemeClr>
                            </a:solidFill>
                            <a:effectLst/>
                            <a:uLnTx/>
                            <a:uFillTx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1</m:t>
                        </m:r>
                      </m:sub>
                    </m:sSub>
                    <m:r>
                      <a:rPr kumimoji="0" lang="es-ES" sz="1400" b="0" i="1" u="none" strike="noStrike" kern="0" cap="none" spc="0" normalizeH="0" baseline="0">
                        <a:ln>
                          <a:noFill/>
                        </a:ln>
                        <a:solidFill>
                          <a:schemeClr val="accent4">
                            <a:lumMod val="20000"/>
                            <a:lumOff val="80000"/>
                          </a:schemeClr>
                        </a:solidFill>
                        <a:effectLst/>
                        <a:uLnTx/>
                        <a:uFillTx/>
                        <a:latin typeface="Cambria Math" panose="02040503050406030204" pitchFamily="18" charset="0"/>
                        <a:ea typeface="+mn-ea"/>
                        <a:cs typeface="+mn-cs"/>
                      </a:rPr>
                      <m:t> </m:t>
                    </m:r>
                  </m:oMath>
                </m:oMathPara>
              </a14:m>
              <a:endParaRPr kumimoji="0" lang="es-ES" sz="1400" b="0" i="1" u="none" strike="noStrike" kern="0" cap="none" spc="0" normalizeH="0" baseline="0">
                <a:ln>
                  <a:noFill/>
                </a:ln>
                <a:solidFill>
                  <a:schemeClr val="accent4">
                    <a:lumMod val="20000"/>
                    <a:lumOff val="80000"/>
                  </a:schemeClr>
                </a:solidFill>
                <a:effectLst/>
                <a:uLnTx/>
                <a:uFillTx/>
                <a:latin typeface="Cambria Math" panose="02040503050406030204" pitchFamily="18" charset="0"/>
                <a:ea typeface="+mn-ea"/>
                <a:cs typeface="+mn-cs"/>
              </a:endParaRPr>
            </a:p>
          </xdr:txBody>
        </xdr:sp>
      </mc:Choice>
      <mc:Fallback xmlns="">
        <xdr:sp macro="" textlink="">
          <xdr:nvSpPr>
            <xdr:cNvPr id="305" name="CuadroTexto 304">
              <a:extLst>
                <a:ext uri="{FF2B5EF4-FFF2-40B4-BE49-F238E27FC236}">
                  <a16:creationId xmlns:a16="http://schemas.microsoft.com/office/drawing/2014/main" id="{6B877036-0AB6-4A68-9A5F-D5AA50FAB6A8}"/>
                </a:ext>
              </a:extLst>
            </xdr:cNvPr>
            <xdr:cNvSpPr txBox="1"/>
          </xdr:nvSpPr>
          <xdr:spPr>
            <a:xfrm>
              <a:off x="1104900" y="113214150"/>
              <a:ext cx="2126223" cy="636521"/>
            </a:xfrm>
            <a:prstGeom prst="rect">
              <a:avLst/>
            </a:prstGeom>
            <a:solidFill>
              <a:srgbClr val="70AD47">
                <a:lumMod val="75000"/>
              </a:srgbClr>
            </a:solidFill>
            <a:ln w="19050" cmpd="dbl">
              <a:solidFill>
                <a:srgbClr val="002060"/>
              </a:solidFill>
            </a:ln>
            <a:effectLst/>
          </xdr:spPr>
          <xdr:txBody>
            <a:bodyPr vertOverflow="clip" horzOverflow="clip" wrap="square" lIns="0" tIns="0" rIns="0" bIns="0" rtlCol="0" anchor="t">
              <a:noAutofit/>
            </a:bodyPr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s-ES" sz="1400" b="0" i="0" u="none" strike="noStrike" kern="0" cap="none" spc="0" normalizeH="0" baseline="0">
                  <a:ln>
                    <a:noFill/>
                  </a:ln>
                  <a:solidFill>
                    <a:schemeClr val="accent4">
                      <a:lumMod val="20000"/>
                      <a:lumOff val="80000"/>
                    </a:schemeClr>
                  </a:solidFill>
                  <a:effectLst/>
                  <a:uLnTx/>
                  <a:uFillTx/>
                  <a:latin typeface="Cambria Math" panose="02040503050406030204" pitchFamily="18" charset="0"/>
                  <a:ea typeface="+mn-ea"/>
                  <a:cs typeface="+mn-cs"/>
                </a:rPr>
                <a:t>𝐴_𝑜=√(𝐴_𝑧/𝐴_1 )  </a:t>
              </a:r>
              <a:r>
                <a:rPr kumimoji="0" lang="es-PE" sz="1400" b="0" i="0" u="none" strike="noStrike" kern="0" cap="none" spc="0" normalizeH="0" baseline="0">
                  <a:ln>
                    <a:noFill/>
                  </a:ln>
                  <a:solidFill>
                    <a:schemeClr val="accent4">
                      <a:lumMod val="20000"/>
                      <a:lumOff val="80000"/>
                    </a:schemeClr>
                  </a:solidFill>
                  <a:effectLst/>
                  <a:uLnTx/>
                  <a:uFillTx/>
                  <a:latin typeface="Cambria Math" panose="02040503050406030204" pitchFamily="18" charset="0"/>
                  <a:ea typeface="+mn-ea"/>
                  <a:cs typeface="+mn-cs"/>
                </a:rPr>
                <a:t> ∗𝐴_1</a:t>
              </a:r>
              <a:r>
                <a:rPr kumimoji="0" lang="es-ES" sz="1400" b="0" i="0" u="none" strike="noStrike" kern="0" cap="none" spc="0" normalizeH="0" baseline="0">
                  <a:ln>
                    <a:noFill/>
                  </a:ln>
                  <a:solidFill>
                    <a:schemeClr val="accent4">
                      <a:lumMod val="20000"/>
                      <a:lumOff val="80000"/>
                    </a:schemeClr>
                  </a:solidFill>
                  <a:effectLst/>
                  <a:uLnTx/>
                  <a:uFillTx/>
                  <a:latin typeface="Cambria Math" panose="02040503050406030204" pitchFamily="18" charset="0"/>
                  <a:ea typeface="+mn-ea"/>
                  <a:cs typeface="+mn-cs"/>
                </a:rPr>
                <a:t>      ≤  2 𝐴_1  </a:t>
              </a:r>
              <a:endParaRPr kumimoji="0" lang="es-ES" sz="1400" b="0" i="1" u="none" strike="noStrike" kern="0" cap="none" spc="0" normalizeH="0" baseline="0">
                <a:ln>
                  <a:noFill/>
                </a:ln>
                <a:solidFill>
                  <a:schemeClr val="accent4">
                    <a:lumMod val="20000"/>
                    <a:lumOff val="80000"/>
                  </a:schemeClr>
                </a:solidFill>
                <a:effectLst/>
                <a:uLnTx/>
                <a:uFillTx/>
                <a:latin typeface="Cambria Math" panose="02040503050406030204" pitchFamily="18" charset="0"/>
                <a:ea typeface="+mn-ea"/>
                <a:cs typeface="+mn-cs"/>
              </a:endParaRPr>
            </a:p>
          </xdr:txBody>
        </xdr:sp>
      </mc:Fallback>
    </mc:AlternateContent>
    <xdr:clientData/>
  </xdr:oneCellAnchor>
  <xdr:twoCellAnchor>
    <xdr:from>
      <xdr:col>15</xdr:col>
      <xdr:colOff>266700</xdr:colOff>
      <xdr:row>495</xdr:row>
      <xdr:rowOff>152401</xdr:rowOff>
    </xdr:from>
    <xdr:to>
      <xdr:col>16</xdr:col>
      <xdr:colOff>47625</xdr:colOff>
      <xdr:row>497</xdr:row>
      <xdr:rowOff>123825</xdr:rowOff>
    </xdr:to>
    <xdr:cxnSp macro="">
      <xdr:nvCxnSpPr>
        <xdr:cNvPr id="306" name="Conector recto 305">
          <a:extLst>
            <a:ext uri="{FF2B5EF4-FFF2-40B4-BE49-F238E27FC236}">
              <a16:creationId xmlns:a16="http://schemas.microsoft.com/office/drawing/2014/main" id="{D0BD9E24-6BB0-4B0F-948E-290152CA3205}"/>
            </a:ext>
          </a:extLst>
        </xdr:cNvPr>
        <xdr:cNvCxnSpPr/>
      </xdr:nvCxnSpPr>
      <xdr:spPr>
        <a:xfrm flipV="1">
          <a:off x="4219575" y="113118901"/>
          <a:ext cx="76200" cy="428624"/>
        </a:xfrm>
        <a:prstGeom prst="line">
          <a:avLst/>
        </a:prstGeom>
        <a:ln w="12700">
          <a:solidFill>
            <a:srgbClr val="FF0066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142875</xdr:colOff>
      <xdr:row>496</xdr:row>
      <xdr:rowOff>171450</xdr:rowOff>
    </xdr:from>
    <xdr:to>
      <xdr:col>15</xdr:col>
      <xdr:colOff>266700</xdr:colOff>
      <xdr:row>497</xdr:row>
      <xdr:rowOff>161925</xdr:rowOff>
    </xdr:to>
    <xdr:cxnSp macro="">
      <xdr:nvCxnSpPr>
        <xdr:cNvPr id="307" name="Conector recto 306">
          <a:extLst>
            <a:ext uri="{FF2B5EF4-FFF2-40B4-BE49-F238E27FC236}">
              <a16:creationId xmlns:a16="http://schemas.microsoft.com/office/drawing/2014/main" id="{45D4BC87-CC2C-4581-8DC8-F0B65D30F620}"/>
            </a:ext>
          </a:extLst>
        </xdr:cNvPr>
        <xdr:cNvCxnSpPr/>
      </xdr:nvCxnSpPr>
      <xdr:spPr>
        <a:xfrm flipH="1" flipV="1">
          <a:off x="4095750" y="113366550"/>
          <a:ext cx="123825" cy="219075"/>
        </a:xfrm>
        <a:prstGeom prst="line">
          <a:avLst/>
        </a:prstGeom>
        <a:ln w="12700">
          <a:solidFill>
            <a:srgbClr val="FF0066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47625</xdr:colOff>
      <xdr:row>495</xdr:row>
      <xdr:rowOff>152400</xdr:rowOff>
    </xdr:from>
    <xdr:to>
      <xdr:col>18</xdr:col>
      <xdr:colOff>228600</xdr:colOff>
      <xdr:row>495</xdr:row>
      <xdr:rowOff>152401</xdr:rowOff>
    </xdr:to>
    <xdr:cxnSp macro="">
      <xdr:nvCxnSpPr>
        <xdr:cNvPr id="308" name="Conector recto 307">
          <a:extLst>
            <a:ext uri="{FF2B5EF4-FFF2-40B4-BE49-F238E27FC236}">
              <a16:creationId xmlns:a16="http://schemas.microsoft.com/office/drawing/2014/main" id="{BCB4F2DC-323A-4E60-8743-95E92A8F226B}"/>
            </a:ext>
          </a:extLst>
        </xdr:cNvPr>
        <xdr:cNvCxnSpPr/>
      </xdr:nvCxnSpPr>
      <xdr:spPr>
        <a:xfrm flipV="1">
          <a:off x="4191000" y="113118900"/>
          <a:ext cx="676275" cy="1"/>
        </a:xfrm>
        <a:prstGeom prst="line">
          <a:avLst/>
        </a:prstGeom>
        <a:ln w="12700">
          <a:solidFill>
            <a:srgbClr val="FF0066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29</xdr:col>
      <xdr:colOff>85726</xdr:colOff>
      <xdr:row>492</xdr:row>
      <xdr:rowOff>200025</xdr:rowOff>
    </xdr:from>
    <xdr:to>
      <xdr:col>39</xdr:col>
      <xdr:colOff>200025</xdr:colOff>
      <xdr:row>492</xdr:row>
      <xdr:rowOff>209551</xdr:rowOff>
    </xdr:to>
    <xdr:cxnSp macro="">
      <xdr:nvCxnSpPr>
        <xdr:cNvPr id="309" name="Conector recto 308">
          <a:extLst>
            <a:ext uri="{FF2B5EF4-FFF2-40B4-BE49-F238E27FC236}">
              <a16:creationId xmlns:a16="http://schemas.microsoft.com/office/drawing/2014/main" id="{7063369B-CC45-4D63-9CD2-B60C214FF8B4}"/>
            </a:ext>
          </a:extLst>
        </xdr:cNvPr>
        <xdr:cNvCxnSpPr/>
      </xdr:nvCxnSpPr>
      <xdr:spPr>
        <a:xfrm flipH="1">
          <a:off x="7496176" y="112575975"/>
          <a:ext cx="2705099" cy="9526"/>
        </a:xfrm>
        <a:prstGeom prst="line">
          <a:avLst/>
        </a:prstGeom>
        <a:ln w="19050">
          <a:solidFill>
            <a:srgbClr val="FF0066"/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29</xdr:col>
      <xdr:colOff>19050</xdr:colOff>
      <xdr:row>496</xdr:row>
      <xdr:rowOff>9525</xdr:rowOff>
    </xdr:from>
    <xdr:to>
      <xdr:col>39</xdr:col>
      <xdr:colOff>133349</xdr:colOff>
      <xdr:row>496</xdr:row>
      <xdr:rowOff>19051</xdr:rowOff>
    </xdr:to>
    <xdr:cxnSp macro="">
      <xdr:nvCxnSpPr>
        <xdr:cNvPr id="310" name="Conector recto 309">
          <a:extLst>
            <a:ext uri="{FF2B5EF4-FFF2-40B4-BE49-F238E27FC236}">
              <a16:creationId xmlns:a16="http://schemas.microsoft.com/office/drawing/2014/main" id="{42600F57-EEAF-4186-A602-4811E4438384}"/>
            </a:ext>
          </a:extLst>
        </xdr:cNvPr>
        <xdr:cNvCxnSpPr/>
      </xdr:nvCxnSpPr>
      <xdr:spPr>
        <a:xfrm flipH="1">
          <a:off x="7429500" y="113204625"/>
          <a:ext cx="2705099" cy="9526"/>
        </a:xfrm>
        <a:prstGeom prst="line">
          <a:avLst/>
        </a:prstGeom>
        <a:ln w="19050">
          <a:solidFill>
            <a:srgbClr val="FF0066"/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44</xdr:col>
      <xdr:colOff>19050</xdr:colOff>
      <xdr:row>490</xdr:row>
      <xdr:rowOff>85727</xdr:rowOff>
    </xdr:from>
    <xdr:to>
      <xdr:col>44</xdr:col>
      <xdr:colOff>19051</xdr:colOff>
      <xdr:row>498</xdr:row>
      <xdr:rowOff>19050</xdr:rowOff>
    </xdr:to>
    <xdr:cxnSp macro="">
      <xdr:nvCxnSpPr>
        <xdr:cNvPr id="311" name="Conector recto 310">
          <a:extLst>
            <a:ext uri="{FF2B5EF4-FFF2-40B4-BE49-F238E27FC236}">
              <a16:creationId xmlns:a16="http://schemas.microsoft.com/office/drawing/2014/main" id="{1030FC2C-1F26-445B-B485-E599B265F9C8}"/>
            </a:ext>
          </a:extLst>
        </xdr:cNvPr>
        <xdr:cNvCxnSpPr/>
      </xdr:nvCxnSpPr>
      <xdr:spPr>
        <a:xfrm flipV="1">
          <a:off x="11306175" y="111994952"/>
          <a:ext cx="1" cy="1676398"/>
        </a:xfrm>
        <a:prstGeom prst="line">
          <a:avLst/>
        </a:prstGeom>
        <a:ln w="19050">
          <a:solidFill>
            <a:srgbClr val="FF0000"/>
          </a:solidFill>
          <a:prstDash val="soli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49</xdr:col>
      <xdr:colOff>123825</xdr:colOff>
      <xdr:row>491</xdr:row>
      <xdr:rowOff>0</xdr:rowOff>
    </xdr:from>
    <xdr:ext cx="893514" cy="438518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12" name="CuadroTexto 311">
              <a:extLst>
                <a:ext uri="{FF2B5EF4-FFF2-40B4-BE49-F238E27FC236}">
                  <a16:creationId xmlns:a16="http://schemas.microsoft.com/office/drawing/2014/main" id="{E69F9477-BD5A-4E8C-B905-1AD658BCA541}"/>
                </a:ext>
              </a:extLst>
            </xdr:cNvPr>
            <xdr:cNvSpPr txBox="1"/>
          </xdr:nvSpPr>
          <xdr:spPr>
            <a:xfrm>
              <a:off x="12649200" y="112147350"/>
              <a:ext cx="893514" cy="438518"/>
            </a:xfrm>
            <a:prstGeom prst="rect">
              <a:avLst/>
            </a:prstGeom>
            <a:solidFill>
              <a:srgbClr val="70AD47">
                <a:lumMod val="75000"/>
              </a:srgbClr>
            </a:solidFill>
            <a:ln w="19050" cmpd="dbl">
              <a:solidFill>
                <a:srgbClr val="002060"/>
              </a:solidFill>
            </a:ln>
            <a:effectLst/>
          </xdr:spPr>
          <xdr:txBody>
            <a:bodyPr vertOverflow="clip" horzOverflow="clip" wrap="square" lIns="0" tIns="0" rIns="0" bIns="0" rtlCol="0" anchor="t">
              <a:noAutofit/>
            </a:bodyPr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kumimoji="0" lang="es-ES" sz="1400" b="0" i="1" u="none" strike="noStrike" kern="0" cap="none" spc="0" normalizeH="0" baseline="0">
                            <a:ln>
                              <a:noFill/>
                            </a:ln>
                            <a:solidFill>
                              <a:schemeClr val="accent4">
                                <a:lumMod val="20000"/>
                                <a:lumOff val="80000"/>
                              </a:schemeClr>
                            </a:solidFill>
                            <a:effectLst/>
                            <a:uLnTx/>
                            <a:uFillTx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sSubPr>
                      <m:e>
                        <m:r>
                          <a:rPr kumimoji="0" lang="es-PE" sz="1400" b="0" i="1" u="none" strike="noStrike" kern="0" cap="none" spc="0" normalizeH="0" baseline="0">
                            <a:ln>
                              <a:noFill/>
                            </a:ln>
                            <a:solidFill>
                              <a:schemeClr val="accent4">
                                <a:lumMod val="20000"/>
                                <a:lumOff val="80000"/>
                              </a:schemeClr>
                            </a:solidFill>
                            <a:effectLst/>
                            <a:uLnTx/>
                            <a:uFillTx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𝑋</m:t>
                        </m:r>
                      </m:e>
                      <m:sub>
                        <m:r>
                          <a:rPr kumimoji="0" lang="es-PE" sz="1400" b="0" i="1" u="none" strike="noStrike" kern="0" cap="none" spc="0" normalizeH="0" baseline="0">
                            <a:ln>
                              <a:noFill/>
                            </a:ln>
                            <a:solidFill>
                              <a:schemeClr val="accent4">
                                <a:lumMod val="20000"/>
                                <a:lumOff val="80000"/>
                              </a:schemeClr>
                            </a:solidFill>
                            <a:effectLst/>
                            <a:uLnTx/>
                            <a:uFillTx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0</m:t>
                        </m:r>
                      </m:sub>
                    </m:sSub>
                    <m:r>
                      <a:rPr kumimoji="0" lang="es-ES" sz="1400" b="0" i="1" u="none" strike="noStrike" kern="0" cap="none" spc="0" normalizeH="0" baseline="0">
                        <a:ln>
                          <a:noFill/>
                        </a:ln>
                        <a:solidFill>
                          <a:schemeClr val="accent4">
                            <a:lumMod val="20000"/>
                            <a:lumOff val="80000"/>
                          </a:schemeClr>
                        </a:solidFill>
                        <a:effectLst/>
                        <a:uLnTx/>
                        <a:uFillTx/>
                        <a:latin typeface="Cambria Math" panose="02040503050406030204" pitchFamily="18" charset="0"/>
                        <a:ea typeface="+mn-ea"/>
                        <a:cs typeface="+mn-cs"/>
                      </a:rPr>
                      <m:t>=</m:t>
                    </m:r>
                    <m:f>
                      <m:fPr>
                        <m:ctrlPr>
                          <a:rPr kumimoji="0" lang="es-ES" sz="1400" b="0" i="1" u="none" strike="noStrike" kern="0" cap="none" spc="0" normalizeH="0" baseline="0">
                            <a:ln>
                              <a:noFill/>
                            </a:ln>
                            <a:solidFill>
                              <a:schemeClr val="accent4">
                                <a:lumMod val="20000"/>
                                <a:lumOff val="80000"/>
                              </a:schemeClr>
                            </a:solidFill>
                            <a:effectLst/>
                            <a:uLnTx/>
                            <a:uFillTx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fPr>
                      <m:num>
                        <m:sSub>
                          <m:sSubPr>
                            <m:ctrlPr>
                              <a:rPr kumimoji="0" lang="es-ES" sz="1400" b="0" i="1" u="none" strike="noStrike" kern="0" cap="none" spc="0" normalizeH="0" baseline="0">
                                <a:ln>
                                  <a:noFill/>
                                </a:ln>
                                <a:solidFill>
                                  <a:schemeClr val="accent4">
                                    <a:lumMod val="20000"/>
                                    <a:lumOff val="80000"/>
                                  </a:schemeClr>
                                </a:solidFill>
                                <a:effectLst/>
                                <a:uLnTx/>
                                <a:uFillTx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sSubPr>
                          <m:e>
                            <m:r>
                              <a:rPr kumimoji="0" lang="es-PE" sz="1400" b="0" i="1" u="none" strike="noStrike" kern="0" cap="none" spc="0" normalizeH="0" baseline="0">
                                <a:ln>
                                  <a:noFill/>
                                </a:ln>
                                <a:solidFill>
                                  <a:schemeClr val="accent4">
                                    <a:lumMod val="20000"/>
                                    <a:lumOff val="80000"/>
                                  </a:schemeClr>
                                </a:solidFill>
                                <a:effectLst/>
                                <a:uLnTx/>
                                <a:uFillTx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𝑡</m:t>
                            </m:r>
                          </m:e>
                          <m:sub>
                            <m:r>
                              <a:rPr kumimoji="0" lang="es-PE" sz="1400" b="0" i="1" u="none" strike="noStrike" kern="0" cap="none" spc="0" normalizeH="0" baseline="0">
                                <a:ln>
                                  <a:noFill/>
                                </a:ln>
                                <a:solidFill>
                                  <a:schemeClr val="accent4">
                                    <a:lumMod val="20000"/>
                                    <a:lumOff val="80000"/>
                                  </a:schemeClr>
                                </a:solidFill>
                                <a:effectLst/>
                                <a:uLnTx/>
                                <a:uFillTx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2</m:t>
                            </m:r>
                          </m:sub>
                        </m:sSub>
                        <m:r>
                          <a:rPr kumimoji="0" lang="es-PE" sz="1400" b="0" i="1" u="none" strike="noStrike" kern="0" cap="none" spc="0" normalizeH="0" baseline="0">
                            <a:ln>
                              <a:noFill/>
                            </a:ln>
                            <a:solidFill>
                              <a:schemeClr val="accent4">
                                <a:lumMod val="20000"/>
                                <a:lumOff val="80000"/>
                              </a:schemeClr>
                            </a:solidFill>
                            <a:effectLst/>
                            <a:uLnTx/>
                            <a:uFillTx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∗</m:t>
                        </m:r>
                        <m:r>
                          <a:rPr kumimoji="0" lang="es-PE" sz="1400" b="0" i="1" u="none" strike="noStrike" kern="0" cap="none" spc="0" normalizeH="0" baseline="0">
                            <a:ln>
                              <a:noFill/>
                            </a:ln>
                            <a:solidFill>
                              <a:schemeClr val="accent4">
                                <a:lumMod val="20000"/>
                                <a:lumOff val="80000"/>
                              </a:schemeClr>
                            </a:solidFill>
                            <a:effectLst/>
                            <a:uLnTx/>
                            <a:uFillTx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𝑇</m:t>
                        </m:r>
                      </m:num>
                      <m:den>
                        <m:sSub>
                          <m:sSubPr>
                            <m:ctrlPr>
                              <a:rPr kumimoji="0" lang="es-ES" sz="1400" b="0" i="1" u="none" strike="noStrike" kern="0" cap="none" spc="0" normalizeH="0" baseline="0">
                                <a:ln>
                                  <a:noFill/>
                                </a:ln>
                                <a:solidFill>
                                  <a:schemeClr val="accent4">
                                    <a:lumMod val="20000"/>
                                    <a:lumOff val="80000"/>
                                  </a:schemeClr>
                                </a:solidFill>
                                <a:effectLst/>
                                <a:uLnTx/>
                                <a:uFillTx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sSubPr>
                          <m:e>
                            <m:r>
                              <a:rPr kumimoji="0" lang="es-PE" sz="1400" b="0" i="1" u="none" strike="noStrike" kern="0" cap="none" spc="0" normalizeH="0" baseline="0">
                                <a:ln>
                                  <a:noFill/>
                                </a:ln>
                                <a:solidFill>
                                  <a:schemeClr val="accent4">
                                    <a:lumMod val="20000"/>
                                    <a:lumOff val="80000"/>
                                  </a:schemeClr>
                                </a:solidFill>
                                <a:effectLst/>
                                <a:uLnTx/>
                                <a:uFillTx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𝑡</m:t>
                            </m:r>
                          </m:e>
                          <m:sub>
                            <m:r>
                              <a:rPr kumimoji="0" lang="es-PE" sz="1400" b="0" i="1" u="none" strike="noStrike" kern="0" cap="none" spc="0" normalizeH="0" baseline="0">
                                <a:ln>
                                  <a:noFill/>
                                </a:ln>
                                <a:solidFill>
                                  <a:schemeClr val="accent4">
                                    <a:lumMod val="20000"/>
                                    <a:lumOff val="80000"/>
                                  </a:schemeClr>
                                </a:solidFill>
                                <a:effectLst/>
                                <a:uLnTx/>
                                <a:uFillTx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1</m:t>
                            </m:r>
                          </m:sub>
                        </m:sSub>
                      </m:den>
                    </m:f>
                  </m:oMath>
                </m:oMathPara>
              </a14:m>
              <a:endParaRPr kumimoji="0" lang="es-ES" sz="1400" b="0" i="1" u="none" strike="noStrike" kern="0" cap="none" spc="0" normalizeH="0" baseline="0">
                <a:ln>
                  <a:noFill/>
                </a:ln>
                <a:solidFill>
                  <a:schemeClr val="accent4">
                    <a:lumMod val="20000"/>
                    <a:lumOff val="80000"/>
                  </a:schemeClr>
                </a:solidFill>
                <a:effectLst/>
                <a:uLnTx/>
                <a:uFillTx/>
                <a:latin typeface="Cambria Math" panose="02040503050406030204" pitchFamily="18" charset="0"/>
                <a:ea typeface="+mn-ea"/>
                <a:cs typeface="+mn-cs"/>
              </a:endParaRPr>
            </a:p>
          </xdr:txBody>
        </xdr:sp>
      </mc:Choice>
      <mc:Fallback xmlns="">
        <xdr:sp macro="" textlink="">
          <xdr:nvSpPr>
            <xdr:cNvPr id="312" name="CuadroTexto 311">
              <a:extLst>
                <a:ext uri="{FF2B5EF4-FFF2-40B4-BE49-F238E27FC236}">
                  <a16:creationId xmlns:a16="http://schemas.microsoft.com/office/drawing/2014/main" id="{E69F9477-BD5A-4E8C-B905-1AD658BCA541}"/>
                </a:ext>
              </a:extLst>
            </xdr:cNvPr>
            <xdr:cNvSpPr txBox="1"/>
          </xdr:nvSpPr>
          <xdr:spPr>
            <a:xfrm>
              <a:off x="12649200" y="112147350"/>
              <a:ext cx="893514" cy="438518"/>
            </a:xfrm>
            <a:prstGeom prst="rect">
              <a:avLst/>
            </a:prstGeom>
            <a:solidFill>
              <a:srgbClr val="70AD47">
                <a:lumMod val="75000"/>
              </a:srgbClr>
            </a:solidFill>
            <a:ln w="19050" cmpd="dbl">
              <a:solidFill>
                <a:srgbClr val="002060"/>
              </a:solidFill>
            </a:ln>
            <a:effectLst/>
          </xdr:spPr>
          <xdr:txBody>
            <a:bodyPr vertOverflow="clip" horzOverflow="clip" wrap="square" lIns="0" tIns="0" rIns="0" bIns="0" rtlCol="0" anchor="t">
              <a:noAutofit/>
            </a:bodyPr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s-PE" sz="1400" b="0" i="0" u="none" strike="noStrike" kern="0" cap="none" spc="0" normalizeH="0" baseline="0">
                  <a:ln>
                    <a:noFill/>
                  </a:ln>
                  <a:solidFill>
                    <a:schemeClr val="accent4">
                      <a:lumMod val="20000"/>
                      <a:lumOff val="80000"/>
                    </a:schemeClr>
                  </a:solidFill>
                  <a:effectLst/>
                  <a:uLnTx/>
                  <a:uFillTx/>
                  <a:latin typeface="Cambria Math" panose="02040503050406030204" pitchFamily="18" charset="0"/>
                  <a:ea typeface="+mn-ea"/>
                  <a:cs typeface="+mn-cs"/>
                </a:rPr>
                <a:t>𝑋</a:t>
              </a:r>
              <a:r>
                <a:rPr kumimoji="0" lang="es-ES" sz="1400" b="0" i="0" u="none" strike="noStrike" kern="0" cap="none" spc="0" normalizeH="0" baseline="0">
                  <a:ln>
                    <a:noFill/>
                  </a:ln>
                  <a:solidFill>
                    <a:schemeClr val="accent4">
                      <a:lumMod val="20000"/>
                      <a:lumOff val="80000"/>
                    </a:schemeClr>
                  </a:solidFill>
                  <a:effectLst/>
                  <a:uLnTx/>
                  <a:uFillTx/>
                  <a:latin typeface="Cambria Math" panose="02040503050406030204" pitchFamily="18" charset="0"/>
                  <a:ea typeface="+mn-ea"/>
                  <a:cs typeface="+mn-cs"/>
                </a:rPr>
                <a:t>_</a:t>
              </a:r>
              <a:r>
                <a:rPr kumimoji="0" lang="es-PE" sz="1400" b="0" i="0" u="none" strike="noStrike" kern="0" cap="none" spc="0" normalizeH="0" baseline="0">
                  <a:ln>
                    <a:noFill/>
                  </a:ln>
                  <a:solidFill>
                    <a:schemeClr val="accent4">
                      <a:lumMod val="20000"/>
                      <a:lumOff val="80000"/>
                    </a:schemeClr>
                  </a:solidFill>
                  <a:effectLst/>
                  <a:uLnTx/>
                  <a:uFillTx/>
                  <a:latin typeface="Cambria Math" panose="02040503050406030204" pitchFamily="18" charset="0"/>
                  <a:ea typeface="+mn-ea"/>
                  <a:cs typeface="+mn-cs"/>
                </a:rPr>
                <a:t>0</a:t>
              </a:r>
              <a:r>
                <a:rPr kumimoji="0" lang="es-ES" sz="1400" b="0" i="0" u="none" strike="noStrike" kern="0" cap="none" spc="0" normalizeH="0" baseline="0">
                  <a:ln>
                    <a:noFill/>
                  </a:ln>
                  <a:solidFill>
                    <a:schemeClr val="accent4">
                      <a:lumMod val="20000"/>
                      <a:lumOff val="80000"/>
                    </a:schemeClr>
                  </a:solidFill>
                  <a:effectLst/>
                  <a:uLnTx/>
                  <a:uFillTx/>
                  <a:latin typeface="Cambria Math" panose="02040503050406030204" pitchFamily="18" charset="0"/>
                  <a:ea typeface="+mn-ea"/>
                  <a:cs typeface="+mn-cs"/>
                </a:rPr>
                <a:t>=(</a:t>
              </a:r>
              <a:r>
                <a:rPr kumimoji="0" lang="es-PE" sz="1400" b="0" i="0" u="none" strike="noStrike" kern="0" cap="none" spc="0" normalizeH="0" baseline="0">
                  <a:ln>
                    <a:noFill/>
                  </a:ln>
                  <a:solidFill>
                    <a:schemeClr val="accent4">
                      <a:lumMod val="20000"/>
                      <a:lumOff val="80000"/>
                    </a:schemeClr>
                  </a:solidFill>
                  <a:effectLst/>
                  <a:uLnTx/>
                  <a:uFillTx/>
                  <a:latin typeface="Cambria Math" panose="02040503050406030204" pitchFamily="18" charset="0"/>
                  <a:ea typeface="+mn-ea"/>
                  <a:cs typeface="+mn-cs"/>
                </a:rPr>
                <a:t>𝑡</a:t>
              </a:r>
              <a:r>
                <a:rPr kumimoji="0" lang="es-ES" sz="1400" b="0" i="0" u="none" strike="noStrike" kern="0" cap="none" spc="0" normalizeH="0" baseline="0">
                  <a:ln>
                    <a:noFill/>
                  </a:ln>
                  <a:solidFill>
                    <a:schemeClr val="accent4">
                      <a:lumMod val="20000"/>
                      <a:lumOff val="80000"/>
                    </a:schemeClr>
                  </a:solidFill>
                  <a:effectLst/>
                  <a:uLnTx/>
                  <a:uFillTx/>
                  <a:latin typeface="Cambria Math" panose="02040503050406030204" pitchFamily="18" charset="0"/>
                  <a:ea typeface="+mn-ea"/>
                  <a:cs typeface="+mn-cs"/>
                </a:rPr>
                <a:t>_</a:t>
              </a:r>
              <a:r>
                <a:rPr kumimoji="0" lang="es-PE" sz="1400" b="0" i="0" u="none" strike="noStrike" kern="0" cap="none" spc="0" normalizeH="0" baseline="0">
                  <a:ln>
                    <a:noFill/>
                  </a:ln>
                  <a:solidFill>
                    <a:schemeClr val="accent4">
                      <a:lumMod val="20000"/>
                      <a:lumOff val="80000"/>
                    </a:schemeClr>
                  </a:solidFill>
                  <a:effectLst/>
                  <a:uLnTx/>
                  <a:uFillTx/>
                  <a:latin typeface="Cambria Math" panose="02040503050406030204" pitchFamily="18" charset="0"/>
                  <a:ea typeface="+mn-ea"/>
                  <a:cs typeface="+mn-cs"/>
                </a:rPr>
                <a:t>2∗𝑇</a:t>
              </a:r>
              <a:r>
                <a:rPr kumimoji="0" lang="es-ES" sz="1400" b="0" i="0" u="none" strike="noStrike" kern="0" cap="none" spc="0" normalizeH="0" baseline="0">
                  <a:ln>
                    <a:noFill/>
                  </a:ln>
                  <a:solidFill>
                    <a:schemeClr val="accent4">
                      <a:lumMod val="20000"/>
                      <a:lumOff val="80000"/>
                    </a:schemeClr>
                  </a:solidFill>
                  <a:effectLst/>
                  <a:uLnTx/>
                  <a:uFillTx/>
                  <a:latin typeface="Cambria Math" panose="02040503050406030204" pitchFamily="18" charset="0"/>
                  <a:ea typeface="+mn-ea"/>
                  <a:cs typeface="+mn-cs"/>
                </a:rPr>
                <a:t>)/</a:t>
              </a:r>
              <a:r>
                <a:rPr kumimoji="0" lang="es-PE" sz="1400" b="0" i="0" u="none" strike="noStrike" kern="0" cap="none" spc="0" normalizeH="0" baseline="0">
                  <a:ln>
                    <a:noFill/>
                  </a:ln>
                  <a:solidFill>
                    <a:schemeClr val="accent4">
                      <a:lumMod val="20000"/>
                      <a:lumOff val="80000"/>
                    </a:schemeClr>
                  </a:solidFill>
                  <a:effectLst/>
                  <a:uLnTx/>
                  <a:uFillTx/>
                  <a:latin typeface="Cambria Math" panose="02040503050406030204" pitchFamily="18" charset="0"/>
                  <a:ea typeface="+mn-ea"/>
                  <a:cs typeface="+mn-cs"/>
                </a:rPr>
                <a:t>𝑡</a:t>
              </a:r>
              <a:r>
                <a:rPr kumimoji="0" lang="es-ES" sz="1400" b="0" i="0" u="none" strike="noStrike" kern="0" cap="none" spc="0" normalizeH="0" baseline="0">
                  <a:ln>
                    <a:noFill/>
                  </a:ln>
                  <a:solidFill>
                    <a:schemeClr val="accent4">
                      <a:lumMod val="20000"/>
                      <a:lumOff val="80000"/>
                    </a:schemeClr>
                  </a:solidFill>
                  <a:effectLst/>
                  <a:uLnTx/>
                  <a:uFillTx/>
                  <a:latin typeface="Cambria Math" panose="02040503050406030204" pitchFamily="18" charset="0"/>
                  <a:ea typeface="+mn-ea"/>
                  <a:cs typeface="+mn-cs"/>
                </a:rPr>
                <a:t>_</a:t>
              </a:r>
              <a:r>
                <a:rPr kumimoji="0" lang="es-PE" sz="1400" b="0" i="0" u="none" strike="noStrike" kern="0" cap="none" spc="0" normalizeH="0" baseline="0">
                  <a:ln>
                    <a:noFill/>
                  </a:ln>
                  <a:solidFill>
                    <a:schemeClr val="accent4">
                      <a:lumMod val="20000"/>
                      <a:lumOff val="80000"/>
                    </a:schemeClr>
                  </a:solidFill>
                  <a:effectLst/>
                  <a:uLnTx/>
                  <a:uFillTx/>
                  <a:latin typeface="Cambria Math" panose="02040503050406030204" pitchFamily="18" charset="0"/>
                  <a:ea typeface="+mn-ea"/>
                  <a:cs typeface="+mn-cs"/>
                </a:rPr>
                <a:t>1 </a:t>
              </a:r>
              <a:endParaRPr kumimoji="0" lang="es-ES" sz="1400" b="0" i="1" u="none" strike="noStrike" kern="0" cap="none" spc="0" normalizeH="0" baseline="0">
                <a:ln>
                  <a:noFill/>
                </a:ln>
                <a:solidFill>
                  <a:schemeClr val="accent4">
                    <a:lumMod val="20000"/>
                    <a:lumOff val="80000"/>
                  </a:schemeClr>
                </a:solidFill>
                <a:effectLst/>
                <a:uLnTx/>
                <a:uFillTx/>
                <a:latin typeface="Cambria Math" panose="02040503050406030204" pitchFamily="18" charset="0"/>
                <a:ea typeface="+mn-ea"/>
                <a:cs typeface="+mn-cs"/>
              </a:endParaRPr>
            </a:p>
          </xdr:txBody>
        </xdr:sp>
      </mc:Fallback>
    </mc:AlternateContent>
    <xdr:clientData/>
  </xdr:oneCellAnchor>
  <xdr:oneCellAnchor>
    <xdr:from>
      <xdr:col>3</xdr:col>
      <xdr:colOff>38100</xdr:colOff>
      <xdr:row>524</xdr:row>
      <xdr:rowOff>209550</xdr:rowOff>
    </xdr:from>
    <xdr:ext cx="2524125" cy="866775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13" name="CuadroTexto 312">
              <a:extLst>
                <a:ext uri="{FF2B5EF4-FFF2-40B4-BE49-F238E27FC236}">
                  <a16:creationId xmlns:a16="http://schemas.microsoft.com/office/drawing/2014/main" id="{CFBEBC0F-8413-4514-9D19-78993DAB9E84}"/>
                </a:ext>
              </a:extLst>
            </xdr:cNvPr>
            <xdr:cNvSpPr txBox="1"/>
          </xdr:nvSpPr>
          <xdr:spPr>
            <a:xfrm>
              <a:off x="781050" y="119862600"/>
              <a:ext cx="2524125" cy="866775"/>
            </a:xfrm>
            <a:prstGeom prst="rect">
              <a:avLst/>
            </a:prstGeom>
            <a:solidFill>
              <a:srgbClr val="70AD47">
                <a:lumMod val="75000"/>
              </a:srgbClr>
            </a:solidFill>
            <a:ln w="19050" cmpd="dbl">
              <a:solidFill>
                <a:srgbClr val="002060"/>
              </a:solidFill>
            </a:ln>
            <a:effectLst/>
          </xdr:spPr>
          <xdr:txBody>
            <a:bodyPr vertOverflow="clip" horzOverflow="clip" wrap="square" lIns="0" tIns="0" rIns="0" bIns="0" rtlCol="0" anchor="t">
              <a:noAutofit/>
            </a:bodyPr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kumimoji="0" lang="es-ES" sz="1400" b="0" i="1" u="none" strike="noStrike" kern="0" cap="none" spc="0" normalizeH="0" baseline="0">
                        <a:ln>
                          <a:noFill/>
                        </a:ln>
                        <a:solidFill>
                          <a:schemeClr val="accent4">
                            <a:lumMod val="20000"/>
                            <a:lumOff val="80000"/>
                          </a:schemeClr>
                        </a:solidFill>
                        <a:effectLst/>
                        <a:uLnTx/>
                        <a:uFillTx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𝑎</m:t>
                    </m:r>
                    <m:r>
                      <a:rPr kumimoji="0" lang="es-ES" sz="1400" b="0" i="1" u="none" strike="noStrike" kern="0" cap="none" spc="0" normalizeH="0" baseline="0">
                        <a:ln>
                          <a:noFill/>
                        </a:ln>
                        <a:solidFill>
                          <a:schemeClr val="accent4">
                            <a:lumMod val="20000"/>
                            <a:lumOff val="80000"/>
                          </a:schemeClr>
                        </a:solidFill>
                        <a:effectLst/>
                        <a:uLnTx/>
                        <a:uFillTx/>
                        <a:latin typeface="Cambria Math" panose="02040503050406030204" pitchFamily="18" charset="0"/>
                        <a:ea typeface="+mn-ea"/>
                        <a:cs typeface="+mn-cs"/>
                      </a:rPr>
                      <m:t>=</m:t>
                    </m:r>
                    <m:f>
                      <m:fPr>
                        <m:ctrlPr>
                          <a:rPr kumimoji="0" lang="es-ES" sz="1400" b="0" i="1" u="none" strike="noStrike" kern="0" cap="none" spc="0" normalizeH="0" baseline="0">
                            <a:ln>
                              <a:noFill/>
                            </a:ln>
                            <a:solidFill>
                              <a:schemeClr val="accent4">
                                <a:lumMod val="20000"/>
                                <a:lumOff val="80000"/>
                              </a:schemeClr>
                            </a:solidFill>
                            <a:effectLst/>
                            <a:uLnTx/>
                            <a:uFillTx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fPr>
                      <m:num>
                        <m:r>
                          <a:rPr kumimoji="0" lang="es-ES" sz="1400" b="0" i="1" u="none" strike="noStrike" kern="0" cap="none" spc="0" normalizeH="0" baseline="0">
                            <a:ln>
                              <a:noFill/>
                            </a:ln>
                            <a:solidFill>
                              <a:schemeClr val="accent4">
                                <a:lumMod val="20000"/>
                                <a:lumOff val="80000"/>
                              </a:schemeClr>
                            </a:solidFill>
                            <a:effectLst/>
                            <a:uLnTx/>
                            <a:uFillTx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2</m:t>
                        </m:r>
                        <m:r>
                          <a:rPr kumimoji="0" lang="es-ES" sz="1400" b="0" i="1" u="none" strike="noStrike" kern="0" cap="none" spc="0" normalizeH="0" baseline="0">
                            <a:ln>
                              <a:noFill/>
                            </a:ln>
                            <a:solidFill>
                              <a:schemeClr val="accent4">
                                <a:lumMod val="20000"/>
                                <a:lumOff val="80000"/>
                              </a:schemeClr>
                            </a:solidFill>
                            <a:effectLst/>
                            <a:uLnTx/>
                            <a:uFillTx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𝑑</m:t>
                        </m:r>
                        <m:r>
                          <a:rPr kumimoji="0" lang="es-ES" sz="1400" b="0" i="1" u="none" strike="noStrike" kern="0" cap="none" spc="0" normalizeH="0" baseline="0">
                            <a:ln>
                              <a:noFill/>
                            </a:ln>
                            <a:solidFill>
                              <a:schemeClr val="accent4">
                                <a:lumMod val="20000"/>
                                <a:lumOff val="80000"/>
                              </a:schemeClr>
                            </a:solidFill>
                            <a:effectLst/>
                            <a:uLnTx/>
                            <a:uFillTx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−</m:t>
                        </m:r>
                        <m:rad>
                          <m:radPr>
                            <m:degHide m:val="on"/>
                            <m:ctrlPr>
                              <a:rPr kumimoji="0" lang="es-ES" sz="1400" b="0" i="1" u="none" strike="noStrike" kern="0" cap="none" spc="0" normalizeH="0" baseline="0">
                                <a:ln>
                                  <a:noFill/>
                                </a:ln>
                                <a:solidFill>
                                  <a:schemeClr val="accent4">
                                    <a:lumMod val="20000"/>
                                    <a:lumOff val="80000"/>
                                  </a:schemeClr>
                                </a:solidFill>
                                <a:effectLst/>
                                <a:uLnTx/>
                                <a:uFillTx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radPr>
                          <m:deg/>
                          <m:e>
                            <m:r>
                              <a:rPr kumimoji="0" lang="es-ES" sz="1400" b="0" i="1" u="none" strike="noStrike" kern="0" cap="none" spc="0" normalizeH="0" baseline="0">
                                <a:ln>
                                  <a:noFill/>
                                </a:ln>
                                <a:solidFill>
                                  <a:schemeClr val="accent4">
                                    <a:lumMod val="20000"/>
                                    <a:lumOff val="80000"/>
                                  </a:schemeClr>
                                </a:solidFill>
                                <a:effectLst/>
                                <a:uLnTx/>
                                <a:uFillTx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4</m:t>
                            </m:r>
                            <m:sSup>
                              <m:sSupPr>
                                <m:ctrlPr>
                                  <a:rPr kumimoji="0" lang="es-ES" sz="1400" b="0" i="1" u="none" strike="noStrike" kern="0" cap="none" spc="0" normalizeH="0" baseline="0">
                                    <a:ln>
                                      <a:noFill/>
                                    </a:ln>
                                    <a:solidFill>
                                      <a:schemeClr val="accent4">
                                        <a:lumMod val="20000"/>
                                        <a:lumOff val="80000"/>
                                      </a:schemeClr>
                                    </a:solidFill>
                                    <a:effectLst/>
                                    <a:uLnTx/>
                                    <a:uFillTx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</m:ctrlPr>
                              </m:sSupPr>
                              <m:e>
                                <m:r>
                                  <a:rPr kumimoji="0" lang="es-ES" sz="1400" b="0" i="1" u="none" strike="noStrike" kern="0" cap="none" spc="0" normalizeH="0" baseline="0">
                                    <a:ln>
                                      <a:noFill/>
                                    </a:ln>
                                    <a:solidFill>
                                      <a:schemeClr val="accent4">
                                        <a:lumMod val="20000"/>
                                        <a:lumOff val="80000"/>
                                      </a:schemeClr>
                                    </a:solidFill>
                                    <a:effectLst/>
                                    <a:uLnTx/>
                                    <a:uFillTx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𝑑</m:t>
                                </m:r>
                              </m:e>
                              <m:sup>
                                <m:r>
                                  <a:rPr kumimoji="0" lang="es-ES" sz="1400" b="0" i="1" u="none" strike="noStrike" kern="0" cap="none" spc="0" normalizeH="0" baseline="0">
                                    <a:ln>
                                      <a:noFill/>
                                    </a:ln>
                                    <a:solidFill>
                                      <a:schemeClr val="accent4">
                                        <a:lumMod val="20000"/>
                                        <a:lumOff val="80000"/>
                                      </a:schemeClr>
                                    </a:solidFill>
                                    <a:effectLst/>
                                    <a:uLnTx/>
                                    <a:uFillTx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2</m:t>
                                </m:r>
                              </m:sup>
                            </m:sSup>
                            <m:r>
                              <a:rPr kumimoji="0" lang="es-ES" sz="1400" b="0" i="1" u="none" strike="noStrike" kern="0" cap="none" spc="0" normalizeH="0" baseline="0">
                                <a:ln>
                                  <a:noFill/>
                                </a:ln>
                                <a:solidFill>
                                  <a:schemeClr val="accent4">
                                    <a:lumMod val="20000"/>
                                    <a:lumOff val="80000"/>
                                  </a:schemeClr>
                                </a:solidFill>
                                <a:effectLst/>
                                <a:uLnTx/>
                                <a:uFillTx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−</m:t>
                            </m:r>
                            <m:f>
                              <m:fPr>
                                <m:ctrlPr>
                                  <a:rPr kumimoji="0" lang="es-ES" sz="1400" b="0" i="1" u="none" strike="noStrike" kern="0" cap="none" spc="0" normalizeH="0" baseline="0">
                                    <a:ln>
                                      <a:noFill/>
                                    </a:ln>
                                    <a:solidFill>
                                      <a:schemeClr val="accent4">
                                        <a:lumMod val="20000"/>
                                        <a:lumOff val="80000"/>
                                      </a:schemeClr>
                                    </a:solidFill>
                                    <a:effectLst/>
                                    <a:uLnTx/>
                                    <a:uFillTx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</m:ctrlPr>
                              </m:fPr>
                              <m:num>
                                <m:r>
                                  <a:rPr kumimoji="0" lang="es-ES" sz="1400" b="0" i="1" u="none" strike="noStrike" kern="0" cap="none" spc="0" normalizeH="0" baseline="0">
                                    <a:ln>
                                      <a:noFill/>
                                    </a:ln>
                                    <a:solidFill>
                                      <a:schemeClr val="accent4">
                                        <a:lumMod val="20000"/>
                                        <a:lumOff val="80000"/>
                                      </a:schemeClr>
                                    </a:solidFill>
                                    <a:effectLst/>
                                    <a:uLnTx/>
                                    <a:uFillTx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8</m:t>
                                </m:r>
                                <m:r>
                                  <a:rPr kumimoji="0" lang="es-ES" sz="1400" b="0" i="1" u="none" strike="noStrike" kern="0" cap="none" spc="0" normalizeH="0" baseline="0">
                                    <a:ln>
                                      <a:noFill/>
                                    </a:ln>
                                    <a:solidFill>
                                      <a:schemeClr val="accent4">
                                        <a:lumMod val="20000"/>
                                        <a:lumOff val="80000"/>
                                      </a:schemeClr>
                                    </a:solidFill>
                                    <a:effectLst/>
                                    <a:uLnTx/>
                                    <a:uFillTx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𝑀𝑢</m:t>
                                </m:r>
                                <m:r>
                                  <a:rPr kumimoji="0" lang="es-ES" sz="1400" b="0" i="1" u="none" strike="noStrike" kern="0" cap="none" spc="0" normalizeH="0" baseline="0">
                                    <a:ln>
                                      <a:noFill/>
                                    </a:ln>
                                    <a:solidFill>
                                      <a:schemeClr val="accent4">
                                        <a:lumMod val="20000"/>
                                        <a:lumOff val="80000"/>
                                      </a:schemeClr>
                                    </a:solidFill>
                                    <a:effectLst/>
                                    <a:uLnTx/>
                                    <a:uFillTx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(</m:t>
                                </m:r>
                                <m:sSup>
                                  <m:sSupPr>
                                    <m:ctrlPr>
                                      <a:rPr kumimoji="0" lang="es-ES" sz="1400" b="0" i="1" u="none" strike="noStrike" kern="0" cap="none" spc="0" normalizeH="0" baseline="0">
                                        <a:ln>
                                          <a:noFill/>
                                        </a:ln>
                                        <a:solidFill>
                                          <a:schemeClr val="accent4">
                                            <a:lumMod val="20000"/>
                                            <a:lumOff val="80000"/>
                                          </a:schemeClr>
                                        </a:solidFill>
                                        <a:effectLst/>
                                        <a:uLnTx/>
                                        <a:uFillTx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</m:ctrlPr>
                                  </m:sSupPr>
                                  <m:e>
                                    <m:r>
                                      <a:rPr kumimoji="0" lang="es-ES" sz="1400" b="0" i="1" u="none" strike="noStrike" kern="0" cap="none" spc="0" normalizeH="0" baseline="0">
                                        <a:ln>
                                          <a:noFill/>
                                        </a:ln>
                                        <a:solidFill>
                                          <a:schemeClr val="accent4">
                                            <a:lumMod val="20000"/>
                                            <a:lumOff val="80000"/>
                                          </a:schemeClr>
                                        </a:solidFill>
                                        <a:effectLst/>
                                        <a:uLnTx/>
                                        <a:uFillTx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  <m:t>10</m:t>
                                    </m:r>
                                  </m:e>
                                  <m:sup>
                                    <m:r>
                                      <a:rPr kumimoji="0" lang="es-ES" sz="1400" b="0" i="1" u="none" strike="noStrike" kern="0" cap="none" spc="0" normalizeH="0" baseline="0">
                                        <a:ln>
                                          <a:noFill/>
                                        </a:ln>
                                        <a:solidFill>
                                          <a:schemeClr val="accent4">
                                            <a:lumMod val="20000"/>
                                            <a:lumOff val="80000"/>
                                          </a:schemeClr>
                                        </a:solidFill>
                                        <a:effectLst/>
                                        <a:uLnTx/>
                                        <a:uFillTx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  <m:t>5</m:t>
                                    </m:r>
                                  </m:sup>
                                </m:sSup>
                                <m:r>
                                  <a:rPr kumimoji="0" lang="es-ES" sz="1400" b="0" i="1" u="none" strike="noStrike" kern="0" cap="none" spc="0" normalizeH="0" baseline="0">
                                    <a:ln>
                                      <a:noFill/>
                                    </a:ln>
                                    <a:solidFill>
                                      <a:schemeClr val="accent4">
                                        <a:lumMod val="20000"/>
                                        <a:lumOff val="80000"/>
                                      </a:schemeClr>
                                    </a:solidFill>
                                    <a:effectLst/>
                                    <a:uLnTx/>
                                    <a:uFillTx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)</m:t>
                                </m:r>
                              </m:num>
                              <m:den>
                                <m:r>
                                  <a:rPr kumimoji="0" lang="es-ES" sz="1400" b="0" i="1" u="none" strike="noStrike" kern="0" cap="none" spc="0" normalizeH="0" baseline="0">
                                    <a:ln>
                                      <a:noFill/>
                                    </a:ln>
                                    <a:solidFill>
                                      <a:schemeClr val="accent4">
                                        <a:lumMod val="20000"/>
                                        <a:lumOff val="80000"/>
                                      </a:schemeClr>
                                    </a:solidFill>
                                    <a:effectLst/>
                                    <a:uLnTx/>
                                    <a:uFillTx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0.85</m:t>
                                </m:r>
                                <m:sSup>
                                  <m:sSupPr>
                                    <m:ctrlPr>
                                      <a:rPr kumimoji="0" lang="es-ES" sz="1400" b="0" i="1" u="none" strike="noStrike" kern="0" cap="none" spc="0" normalizeH="0" baseline="0">
                                        <a:ln>
                                          <a:noFill/>
                                        </a:ln>
                                        <a:solidFill>
                                          <a:schemeClr val="accent4">
                                            <a:lumMod val="20000"/>
                                            <a:lumOff val="80000"/>
                                          </a:schemeClr>
                                        </a:solidFill>
                                        <a:effectLst/>
                                        <a:uLnTx/>
                                        <a:uFillTx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</m:ctrlPr>
                                  </m:sSupPr>
                                  <m:e>
                                    <m:r>
                                      <a:rPr kumimoji="0" lang="es-ES" sz="1400" b="0" i="1" u="none" strike="noStrike" kern="0" cap="none" spc="0" normalizeH="0" baseline="0">
                                        <a:ln>
                                          <a:noFill/>
                                        </a:ln>
                                        <a:solidFill>
                                          <a:schemeClr val="accent4">
                                            <a:lumMod val="20000"/>
                                            <a:lumOff val="80000"/>
                                          </a:schemeClr>
                                        </a:solidFill>
                                        <a:effectLst/>
                                        <a:uLnTx/>
                                        <a:uFillTx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  <m:t>𝜙</m:t>
                                    </m:r>
                                    <m:r>
                                      <a:rPr kumimoji="0" lang="es-ES" sz="1400" b="0" i="1" u="none" strike="noStrike" kern="0" cap="none" spc="0" normalizeH="0" baseline="0">
                                        <a:ln>
                                          <a:noFill/>
                                        </a:ln>
                                        <a:solidFill>
                                          <a:schemeClr val="accent4">
                                            <a:lumMod val="20000"/>
                                            <a:lumOff val="80000"/>
                                          </a:schemeClr>
                                        </a:solidFill>
                                        <a:effectLst/>
                                        <a:uLnTx/>
                                        <a:uFillTx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  <m:t> </m:t>
                                    </m:r>
                                    <m:r>
                                      <a:rPr kumimoji="0" lang="es-ES" sz="1400" b="0" i="1" u="none" strike="noStrike" kern="0" cap="none" spc="0" normalizeH="0" baseline="0">
                                        <a:ln>
                                          <a:noFill/>
                                        </a:ln>
                                        <a:solidFill>
                                          <a:schemeClr val="accent4">
                                            <a:lumMod val="20000"/>
                                            <a:lumOff val="80000"/>
                                          </a:schemeClr>
                                        </a:solidFill>
                                        <a:effectLst/>
                                        <a:uLnTx/>
                                        <a:uFillTx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  <m:t>𝑓</m:t>
                                    </m:r>
                                  </m:e>
                                  <m:sup>
                                    <m:r>
                                      <a:rPr kumimoji="0" lang="es-ES" sz="1400" b="0" i="1" u="none" strike="noStrike" kern="0" cap="none" spc="0" normalizeH="0" baseline="0">
                                        <a:ln>
                                          <a:noFill/>
                                        </a:ln>
                                        <a:solidFill>
                                          <a:schemeClr val="accent4">
                                            <a:lumMod val="20000"/>
                                            <a:lumOff val="80000"/>
                                          </a:schemeClr>
                                        </a:solidFill>
                                        <a:effectLst/>
                                        <a:uLnTx/>
                                        <a:uFillTx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  <m:t>′</m:t>
                                    </m:r>
                                  </m:sup>
                                </m:sSup>
                                <m:r>
                                  <a:rPr kumimoji="0" lang="es-ES" sz="1400" b="0" i="1" u="none" strike="noStrike" kern="0" cap="none" spc="0" normalizeH="0" baseline="0">
                                    <a:ln>
                                      <a:noFill/>
                                    </a:ln>
                                    <a:solidFill>
                                      <a:schemeClr val="accent4">
                                        <a:lumMod val="20000"/>
                                        <a:lumOff val="80000"/>
                                      </a:schemeClr>
                                    </a:solidFill>
                                    <a:effectLst/>
                                    <a:uLnTx/>
                                    <a:uFillTx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𝑐</m:t>
                                </m:r>
                                <m:r>
                                  <a:rPr kumimoji="0" lang="es-ES" sz="1400" b="0" i="1" u="none" strike="noStrike" kern="0" cap="none" spc="0" normalizeH="0" baseline="0">
                                    <a:ln>
                                      <a:noFill/>
                                    </a:ln>
                                    <a:solidFill>
                                      <a:schemeClr val="accent4">
                                        <a:lumMod val="20000"/>
                                        <a:lumOff val="80000"/>
                                      </a:schemeClr>
                                    </a:solidFill>
                                    <a:effectLst/>
                                    <a:uLnTx/>
                                    <a:uFillTx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 </m:t>
                                </m:r>
                                <m:r>
                                  <a:rPr kumimoji="0" lang="es-ES" sz="1400" b="0" i="1" u="none" strike="noStrike" kern="0" cap="none" spc="0" normalizeH="0" baseline="0">
                                    <a:ln>
                                      <a:noFill/>
                                    </a:ln>
                                    <a:solidFill>
                                      <a:schemeClr val="accent4">
                                        <a:lumMod val="20000"/>
                                        <a:lumOff val="80000"/>
                                      </a:schemeClr>
                                    </a:solidFill>
                                    <a:effectLst/>
                                    <a:uLnTx/>
                                    <a:uFillTx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𝑏</m:t>
                                </m:r>
                              </m:den>
                            </m:f>
                          </m:e>
                        </m:rad>
                      </m:num>
                      <m:den>
                        <m:r>
                          <a:rPr kumimoji="0" lang="es-ES" sz="1400" b="0" i="1" u="none" strike="noStrike" kern="0" cap="none" spc="0" normalizeH="0" baseline="0">
                            <a:ln>
                              <a:noFill/>
                            </a:ln>
                            <a:solidFill>
                              <a:schemeClr val="accent4">
                                <a:lumMod val="20000"/>
                                <a:lumOff val="80000"/>
                              </a:schemeClr>
                            </a:solidFill>
                            <a:effectLst/>
                            <a:uLnTx/>
                            <a:uFillTx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2</m:t>
                        </m:r>
                      </m:den>
                    </m:f>
                  </m:oMath>
                </m:oMathPara>
              </a14:m>
              <a:endParaRPr kumimoji="0" lang="es-ES" sz="1400" b="0" i="1" u="none" strike="noStrike" kern="0" cap="none" spc="0" normalizeH="0" baseline="0">
                <a:ln>
                  <a:noFill/>
                </a:ln>
                <a:solidFill>
                  <a:schemeClr val="accent4">
                    <a:lumMod val="20000"/>
                    <a:lumOff val="80000"/>
                  </a:schemeClr>
                </a:solidFill>
                <a:effectLst/>
                <a:uLnTx/>
                <a:uFillTx/>
                <a:latin typeface="Cambria Math" panose="02040503050406030204" pitchFamily="18" charset="0"/>
                <a:ea typeface="+mn-ea"/>
                <a:cs typeface="+mn-cs"/>
              </a:endParaRPr>
            </a:p>
          </xdr:txBody>
        </xdr:sp>
      </mc:Choice>
      <mc:Fallback xmlns="">
        <xdr:sp macro="" textlink="">
          <xdr:nvSpPr>
            <xdr:cNvPr id="313" name="CuadroTexto 312">
              <a:extLst>
                <a:ext uri="{FF2B5EF4-FFF2-40B4-BE49-F238E27FC236}">
                  <a16:creationId xmlns:a16="http://schemas.microsoft.com/office/drawing/2014/main" id="{CFBEBC0F-8413-4514-9D19-78993DAB9E84}"/>
                </a:ext>
              </a:extLst>
            </xdr:cNvPr>
            <xdr:cNvSpPr txBox="1"/>
          </xdr:nvSpPr>
          <xdr:spPr>
            <a:xfrm>
              <a:off x="781050" y="119862600"/>
              <a:ext cx="2524125" cy="866775"/>
            </a:xfrm>
            <a:prstGeom prst="rect">
              <a:avLst/>
            </a:prstGeom>
            <a:solidFill>
              <a:srgbClr val="70AD47">
                <a:lumMod val="75000"/>
              </a:srgbClr>
            </a:solidFill>
            <a:ln w="19050" cmpd="dbl">
              <a:solidFill>
                <a:srgbClr val="002060"/>
              </a:solidFill>
            </a:ln>
            <a:effectLst/>
          </xdr:spPr>
          <xdr:txBody>
            <a:bodyPr vertOverflow="clip" horzOverflow="clip" wrap="square" lIns="0" tIns="0" rIns="0" bIns="0" rtlCol="0" anchor="t">
              <a:noAutofit/>
            </a:bodyPr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s-ES" sz="1400" b="0" i="0" u="none" strike="noStrike" kern="0" cap="none" spc="0" normalizeH="0" baseline="0">
                  <a:ln>
                    <a:noFill/>
                  </a:ln>
                  <a:solidFill>
                    <a:schemeClr val="accent4">
                      <a:lumMod val="20000"/>
                      <a:lumOff val="80000"/>
                    </a:schemeClr>
                  </a:solidFill>
                  <a:effectLst/>
                  <a:uLnTx/>
                  <a:uFillTx/>
                  <a:latin typeface="Cambria Math" panose="02040503050406030204" pitchFamily="18" charset="0"/>
                  <a:ea typeface="+mn-ea"/>
                  <a:cs typeface="+mn-cs"/>
                </a:rPr>
                <a:t>𝑎=(2𝑑−√(4𝑑^2−(8𝑀𝑢(10^5))/(0.85〖𝜙 𝑓〗^′ 𝑐 𝑏)))/2</a:t>
              </a:r>
              <a:endParaRPr kumimoji="0" lang="es-ES" sz="1400" b="0" i="1" u="none" strike="noStrike" kern="0" cap="none" spc="0" normalizeH="0" baseline="0">
                <a:ln>
                  <a:noFill/>
                </a:ln>
                <a:solidFill>
                  <a:schemeClr val="accent4">
                    <a:lumMod val="20000"/>
                    <a:lumOff val="80000"/>
                  </a:schemeClr>
                </a:solidFill>
                <a:effectLst/>
                <a:uLnTx/>
                <a:uFillTx/>
                <a:latin typeface="Cambria Math" panose="02040503050406030204" pitchFamily="18" charset="0"/>
                <a:ea typeface="+mn-ea"/>
                <a:cs typeface="+mn-cs"/>
              </a:endParaRPr>
            </a:p>
          </xdr:txBody>
        </xdr:sp>
      </mc:Fallback>
    </mc:AlternateContent>
    <xdr:clientData/>
  </xdr:oneCellAnchor>
  <xdr:oneCellAnchor>
    <xdr:from>
      <xdr:col>3</xdr:col>
      <xdr:colOff>47625</xdr:colOff>
      <xdr:row>532</xdr:row>
      <xdr:rowOff>66676</xdr:rowOff>
    </xdr:from>
    <xdr:ext cx="1666876" cy="571500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14" name="CuadroTexto 313">
              <a:extLst>
                <a:ext uri="{FF2B5EF4-FFF2-40B4-BE49-F238E27FC236}">
                  <a16:creationId xmlns:a16="http://schemas.microsoft.com/office/drawing/2014/main" id="{9C11BEBA-16E9-4DC5-874D-E8E27CF10A7E}"/>
                </a:ext>
              </a:extLst>
            </xdr:cNvPr>
            <xdr:cNvSpPr txBox="1"/>
          </xdr:nvSpPr>
          <xdr:spPr>
            <a:xfrm>
              <a:off x="790575" y="121624726"/>
              <a:ext cx="1666876" cy="571500"/>
            </a:xfrm>
            <a:prstGeom prst="rect">
              <a:avLst/>
            </a:prstGeom>
            <a:solidFill>
              <a:srgbClr val="70AD47">
                <a:lumMod val="75000"/>
              </a:srgbClr>
            </a:solidFill>
            <a:ln w="19050" cmpd="dbl">
              <a:solidFill>
                <a:srgbClr val="002060"/>
              </a:solidFill>
            </a:ln>
            <a:effectLst/>
          </xdr:spPr>
          <xdr:txBody>
            <a:bodyPr vertOverflow="clip" horzOverflow="clip" wrap="square" lIns="0" tIns="0" rIns="0" bIns="0" rtlCol="0" anchor="t">
              <a:noAutofit/>
            </a:bodyPr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kumimoji="0" lang="es-ES" sz="1400" b="0" i="1" u="none" strike="noStrike" kern="0" cap="none" spc="0" normalizeH="0" baseline="0">
                        <a:ln>
                          <a:noFill/>
                        </a:ln>
                        <a:solidFill>
                          <a:schemeClr val="accent4">
                            <a:lumMod val="20000"/>
                            <a:lumOff val="80000"/>
                          </a:schemeClr>
                        </a:solidFill>
                        <a:effectLst/>
                        <a:uLnTx/>
                        <a:uFillTx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𝐴𝑠</m:t>
                    </m:r>
                    <m:r>
                      <a:rPr kumimoji="0" lang="es-ES" sz="1400" b="0" i="1" u="none" strike="noStrike" kern="0" cap="none" spc="0" normalizeH="0" baseline="0">
                        <a:ln>
                          <a:noFill/>
                        </a:ln>
                        <a:solidFill>
                          <a:schemeClr val="accent4">
                            <a:lumMod val="20000"/>
                            <a:lumOff val="80000"/>
                          </a:schemeClr>
                        </a:solidFill>
                        <a:effectLst/>
                        <a:uLnTx/>
                        <a:uFillTx/>
                        <a:latin typeface="Cambria Math" panose="02040503050406030204" pitchFamily="18" charset="0"/>
                        <a:ea typeface="+mn-ea"/>
                        <a:cs typeface="+mn-cs"/>
                      </a:rPr>
                      <m:t>=</m:t>
                    </m:r>
                    <m:f>
                      <m:fPr>
                        <m:ctrlPr>
                          <a:rPr kumimoji="0" lang="es-ES" sz="1400" b="0" i="1" u="none" strike="noStrike" kern="0" cap="none" spc="0" normalizeH="0" baseline="0">
                            <a:ln>
                              <a:noFill/>
                            </a:ln>
                            <a:solidFill>
                              <a:schemeClr val="accent4">
                                <a:lumMod val="20000"/>
                                <a:lumOff val="80000"/>
                              </a:schemeClr>
                            </a:solidFill>
                            <a:effectLst/>
                            <a:uLnTx/>
                            <a:uFillTx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fPr>
                      <m:num>
                        <m:r>
                          <a:rPr kumimoji="0" lang="es-ES" sz="1400" b="0" i="1" u="none" strike="noStrike" kern="0" cap="none" spc="0" normalizeH="0" baseline="0">
                            <a:ln>
                              <a:noFill/>
                            </a:ln>
                            <a:solidFill>
                              <a:schemeClr val="accent4">
                                <a:lumMod val="20000"/>
                                <a:lumOff val="80000"/>
                              </a:schemeClr>
                            </a:solidFill>
                            <a:effectLst/>
                            <a:uLnTx/>
                            <a:uFillTx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𝑀𝑢</m:t>
                        </m:r>
                      </m:num>
                      <m:den>
                        <m:r>
                          <a:rPr kumimoji="0" lang="es-ES" sz="1400" b="0" i="1" u="none" strike="noStrike" kern="0" cap="none" spc="0" normalizeH="0" baseline="0">
                            <a:ln>
                              <a:noFill/>
                            </a:ln>
                            <a:solidFill>
                              <a:schemeClr val="accent4">
                                <a:lumMod val="20000"/>
                                <a:lumOff val="80000"/>
                              </a:schemeClr>
                            </a:solidFill>
                            <a:effectLst/>
                            <a:uLnTx/>
                            <a:uFillTx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 </m:t>
                        </m:r>
                        <m:r>
                          <m:rPr>
                            <m:sty m:val="p"/>
                          </m:rPr>
                          <a:rPr kumimoji="0" lang="el-GR" sz="1400" b="0" i="1" u="none" strike="noStrike" kern="0" cap="none" spc="0" normalizeH="0" baseline="0">
                            <a:ln>
                              <a:noFill/>
                            </a:ln>
                            <a:solidFill>
                              <a:schemeClr val="accent4">
                                <a:lumMod val="20000"/>
                                <a:lumOff val="80000"/>
                              </a:schemeClr>
                            </a:solidFill>
                            <a:effectLst/>
                            <a:uLnTx/>
                            <a:uFillTx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φ</m:t>
                        </m:r>
                        <m:r>
                          <a:rPr kumimoji="0" lang="es-ES" sz="1400" b="0" i="1" u="none" strike="noStrike" kern="0" cap="none" spc="0" normalizeH="0" baseline="0">
                            <a:ln>
                              <a:noFill/>
                            </a:ln>
                            <a:solidFill>
                              <a:schemeClr val="accent4">
                                <a:lumMod val="20000"/>
                                <a:lumOff val="80000"/>
                              </a:schemeClr>
                            </a:solidFill>
                            <a:effectLst/>
                            <a:uLnTx/>
                            <a:uFillTx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𝑓𝑦</m:t>
                        </m:r>
                        <m:r>
                          <a:rPr kumimoji="0" lang="es-ES" sz="1400" b="0" i="1" u="none" strike="noStrike" kern="0" cap="none" spc="0" normalizeH="0" baseline="0">
                            <a:ln>
                              <a:noFill/>
                            </a:ln>
                            <a:solidFill>
                              <a:schemeClr val="accent4">
                                <a:lumMod val="20000"/>
                                <a:lumOff val="80000"/>
                              </a:schemeClr>
                            </a:solidFill>
                            <a:effectLst/>
                            <a:uLnTx/>
                            <a:uFillTx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 (</m:t>
                        </m:r>
                        <m:r>
                          <a:rPr kumimoji="0" lang="es-ES" sz="1400" b="0" i="1" u="none" strike="noStrike" kern="0" cap="none" spc="0" normalizeH="0" baseline="0">
                            <a:ln>
                              <a:noFill/>
                            </a:ln>
                            <a:solidFill>
                              <a:schemeClr val="accent4">
                                <a:lumMod val="20000"/>
                                <a:lumOff val="80000"/>
                              </a:schemeClr>
                            </a:solidFill>
                            <a:effectLst/>
                            <a:uLnTx/>
                            <a:uFillTx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𝑑</m:t>
                        </m:r>
                        <m:r>
                          <a:rPr kumimoji="0" lang="es-ES" sz="1400" b="0" i="1" u="none" strike="noStrike" kern="0" cap="none" spc="0" normalizeH="0" baseline="0">
                            <a:ln>
                              <a:noFill/>
                            </a:ln>
                            <a:solidFill>
                              <a:schemeClr val="accent4">
                                <a:lumMod val="20000"/>
                                <a:lumOff val="80000"/>
                              </a:schemeClr>
                            </a:solidFill>
                            <a:effectLst/>
                            <a:uLnTx/>
                            <a:uFillTx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−</m:t>
                        </m:r>
                        <m:r>
                          <a:rPr kumimoji="0" lang="es-ES" sz="1400" b="0" i="1" u="none" strike="noStrike" kern="0" cap="none" spc="0" normalizeH="0" baseline="0">
                            <a:ln>
                              <a:noFill/>
                            </a:ln>
                            <a:solidFill>
                              <a:schemeClr val="accent4">
                                <a:lumMod val="20000"/>
                                <a:lumOff val="80000"/>
                              </a:schemeClr>
                            </a:solidFill>
                            <a:effectLst/>
                            <a:uLnTx/>
                            <a:uFillTx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𝑎</m:t>
                        </m:r>
                        <m:r>
                          <a:rPr kumimoji="0" lang="es-ES" sz="1400" b="0" i="1" u="none" strike="noStrike" kern="0" cap="none" spc="0" normalizeH="0" baseline="0">
                            <a:ln>
                              <a:noFill/>
                            </a:ln>
                            <a:solidFill>
                              <a:schemeClr val="accent4">
                                <a:lumMod val="20000"/>
                                <a:lumOff val="80000"/>
                              </a:schemeClr>
                            </a:solidFill>
                            <a:effectLst/>
                            <a:uLnTx/>
                            <a:uFillTx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/2)</m:t>
                        </m:r>
                      </m:den>
                    </m:f>
                  </m:oMath>
                </m:oMathPara>
              </a14:m>
              <a:endParaRPr kumimoji="0" lang="es-ES" sz="1400" b="0" i="1" u="none" strike="noStrike" kern="0" cap="none" spc="0" normalizeH="0" baseline="0">
                <a:ln>
                  <a:noFill/>
                </a:ln>
                <a:solidFill>
                  <a:schemeClr val="accent4">
                    <a:lumMod val="20000"/>
                    <a:lumOff val="80000"/>
                  </a:schemeClr>
                </a:solidFill>
                <a:effectLst/>
                <a:uLnTx/>
                <a:uFillTx/>
                <a:latin typeface="Cambria Math" panose="02040503050406030204" pitchFamily="18" charset="0"/>
                <a:ea typeface="+mn-ea"/>
                <a:cs typeface="+mn-cs"/>
              </a:endParaRPr>
            </a:p>
          </xdr:txBody>
        </xdr:sp>
      </mc:Choice>
      <mc:Fallback xmlns="">
        <xdr:sp macro="" textlink="">
          <xdr:nvSpPr>
            <xdr:cNvPr id="314" name="CuadroTexto 313">
              <a:extLst>
                <a:ext uri="{FF2B5EF4-FFF2-40B4-BE49-F238E27FC236}">
                  <a16:creationId xmlns:a16="http://schemas.microsoft.com/office/drawing/2014/main" id="{9C11BEBA-16E9-4DC5-874D-E8E27CF10A7E}"/>
                </a:ext>
              </a:extLst>
            </xdr:cNvPr>
            <xdr:cNvSpPr txBox="1"/>
          </xdr:nvSpPr>
          <xdr:spPr>
            <a:xfrm>
              <a:off x="790575" y="121624726"/>
              <a:ext cx="1666876" cy="571500"/>
            </a:xfrm>
            <a:prstGeom prst="rect">
              <a:avLst/>
            </a:prstGeom>
            <a:solidFill>
              <a:srgbClr val="70AD47">
                <a:lumMod val="75000"/>
              </a:srgbClr>
            </a:solidFill>
            <a:ln w="19050" cmpd="dbl">
              <a:solidFill>
                <a:srgbClr val="002060"/>
              </a:solidFill>
            </a:ln>
            <a:effectLst/>
          </xdr:spPr>
          <xdr:txBody>
            <a:bodyPr vertOverflow="clip" horzOverflow="clip" wrap="square" lIns="0" tIns="0" rIns="0" bIns="0" rtlCol="0" anchor="t">
              <a:noAutofit/>
            </a:bodyPr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s-ES" sz="1400" b="0" i="0" u="none" strike="noStrike" kern="0" cap="none" spc="0" normalizeH="0" baseline="0">
                  <a:ln>
                    <a:noFill/>
                  </a:ln>
                  <a:solidFill>
                    <a:schemeClr val="accent4">
                      <a:lumMod val="20000"/>
                      <a:lumOff val="80000"/>
                    </a:schemeClr>
                  </a:solidFill>
                  <a:effectLst/>
                  <a:uLnTx/>
                  <a:uFillTx/>
                  <a:latin typeface="Cambria Math" panose="02040503050406030204" pitchFamily="18" charset="0"/>
                  <a:ea typeface="+mn-ea"/>
                  <a:cs typeface="+mn-cs"/>
                </a:rPr>
                <a:t>𝐴𝑠=𝑀𝑢/( </a:t>
              </a:r>
              <a:r>
                <a:rPr kumimoji="0" lang="el-GR" sz="1400" b="0" i="0" u="none" strike="noStrike" kern="0" cap="none" spc="0" normalizeH="0" baseline="0">
                  <a:ln>
                    <a:noFill/>
                  </a:ln>
                  <a:solidFill>
                    <a:schemeClr val="accent4">
                      <a:lumMod val="20000"/>
                      <a:lumOff val="80000"/>
                    </a:schemeClr>
                  </a:solidFill>
                  <a:effectLst/>
                  <a:uLnTx/>
                  <a:uFillTx/>
                  <a:latin typeface="Cambria Math" panose="02040503050406030204" pitchFamily="18" charset="0"/>
                  <a:ea typeface="+mn-ea"/>
                  <a:cs typeface="+mn-cs"/>
                </a:rPr>
                <a:t>φ</a:t>
              </a:r>
              <a:r>
                <a:rPr kumimoji="0" lang="es-ES" sz="1400" b="0" i="0" u="none" strike="noStrike" kern="0" cap="none" spc="0" normalizeH="0" baseline="0">
                  <a:ln>
                    <a:noFill/>
                  </a:ln>
                  <a:solidFill>
                    <a:schemeClr val="accent4">
                      <a:lumMod val="20000"/>
                      <a:lumOff val="80000"/>
                    </a:schemeClr>
                  </a:solidFill>
                  <a:effectLst/>
                  <a:uLnTx/>
                  <a:uFillTx/>
                  <a:latin typeface="Cambria Math" panose="02040503050406030204" pitchFamily="18" charset="0"/>
                  <a:ea typeface="+mn-ea"/>
                  <a:cs typeface="+mn-cs"/>
                </a:rPr>
                <a:t>𝑓𝑦 (𝑑−𝑎/2))</a:t>
              </a:r>
              <a:endParaRPr kumimoji="0" lang="es-ES" sz="1400" b="0" i="1" u="none" strike="noStrike" kern="0" cap="none" spc="0" normalizeH="0" baseline="0">
                <a:ln>
                  <a:noFill/>
                </a:ln>
                <a:solidFill>
                  <a:schemeClr val="accent4">
                    <a:lumMod val="20000"/>
                    <a:lumOff val="80000"/>
                  </a:schemeClr>
                </a:solidFill>
                <a:effectLst/>
                <a:uLnTx/>
                <a:uFillTx/>
                <a:latin typeface="Cambria Math" panose="02040503050406030204" pitchFamily="18" charset="0"/>
                <a:ea typeface="+mn-ea"/>
                <a:cs typeface="+mn-cs"/>
              </a:endParaRPr>
            </a:p>
          </xdr:txBody>
        </xdr:sp>
      </mc:Fallback>
    </mc:AlternateContent>
    <xdr:clientData/>
  </xdr:oneCellAnchor>
  <xdr:oneCellAnchor>
    <xdr:from>
      <xdr:col>3</xdr:col>
      <xdr:colOff>66675</xdr:colOff>
      <xdr:row>539</xdr:row>
      <xdr:rowOff>190500</xdr:rowOff>
    </xdr:from>
    <xdr:ext cx="1114425" cy="523875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15" name="CuadroTexto 314">
              <a:extLst>
                <a:ext uri="{FF2B5EF4-FFF2-40B4-BE49-F238E27FC236}">
                  <a16:creationId xmlns:a16="http://schemas.microsoft.com/office/drawing/2014/main" id="{791D3FB1-89CA-4C03-9243-A906738AF2F1}"/>
                </a:ext>
              </a:extLst>
            </xdr:cNvPr>
            <xdr:cNvSpPr txBox="1"/>
          </xdr:nvSpPr>
          <xdr:spPr>
            <a:xfrm>
              <a:off x="809625" y="123434475"/>
              <a:ext cx="1114425" cy="523875"/>
            </a:xfrm>
            <a:prstGeom prst="rect">
              <a:avLst/>
            </a:prstGeom>
            <a:solidFill>
              <a:srgbClr val="70AD47">
                <a:lumMod val="75000"/>
              </a:srgbClr>
            </a:solidFill>
            <a:ln w="19050" cmpd="dbl">
              <a:solidFill>
                <a:srgbClr val="002060"/>
              </a:solidFill>
            </a:ln>
            <a:effectLst/>
          </xdr:spPr>
          <xdr:txBody>
            <a:bodyPr vertOverflow="clip" horzOverflow="clip" wrap="square" lIns="0" tIns="0" rIns="0" bIns="0" rtlCol="0" anchor="t">
              <a:noAutofit/>
            </a:bodyPr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kumimoji="0" lang="es-ES" sz="1600" b="0" i="1" u="none" strike="noStrike" kern="0" cap="none" spc="0" normalizeH="0" baseline="0" noProof="0">
                        <a:ln>
                          <a:noFill/>
                        </a:ln>
                        <a:solidFill>
                          <a:schemeClr val="accent4">
                            <a:lumMod val="20000"/>
                            <a:lumOff val="80000"/>
                          </a:schemeClr>
                        </a:solidFill>
                        <a:effectLst/>
                        <a:uLnTx/>
                        <a:uFillTx/>
                        <a:latin typeface="Cambria Math" panose="02040503050406030204" pitchFamily="18" charset="0"/>
                        <a:ea typeface="+mn-ea"/>
                        <a:cs typeface="+mn-cs"/>
                      </a:rPr>
                      <m:t>⍴=</m:t>
                    </m:r>
                    <m:f>
                      <m:fPr>
                        <m:ctrlPr>
                          <a:rPr kumimoji="0" lang="es-ES" sz="1600" b="0" i="1" u="none" strike="noStrike" kern="0" cap="none" spc="0" normalizeH="0" baseline="0" noProof="0">
                            <a:ln>
                              <a:noFill/>
                            </a:ln>
                            <a:solidFill>
                              <a:schemeClr val="accent4">
                                <a:lumMod val="20000"/>
                                <a:lumOff val="80000"/>
                              </a:schemeClr>
                            </a:solidFill>
                            <a:effectLst/>
                            <a:uLnTx/>
                            <a:uFillTx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fPr>
                      <m:num>
                        <m:r>
                          <a:rPr kumimoji="0" lang="es-ES" sz="1600" b="0" i="1" u="none" strike="noStrike" kern="0" cap="none" spc="0" normalizeH="0" baseline="0" noProof="0">
                            <a:ln>
                              <a:noFill/>
                            </a:ln>
                            <a:solidFill>
                              <a:schemeClr val="accent4">
                                <a:lumMod val="20000"/>
                                <a:lumOff val="80000"/>
                              </a:schemeClr>
                            </a:solidFill>
                            <a:effectLst/>
                            <a:uLnTx/>
                            <a:uFillTx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𝐴𝑠</m:t>
                        </m:r>
                      </m:num>
                      <m:den>
                        <m:r>
                          <a:rPr kumimoji="0" lang="es-ES" sz="1600" b="0" i="1" u="none" strike="noStrike" kern="0" cap="none" spc="0" normalizeH="0" baseline="0" noProof="0">
                            <a:ln>
                              <a:noFill/>
                            </a:ln>
                            <a:solidFill>
                              <a:schemeClr val="accent4">
                                <a:lumMod val="20000"/>
                                <a:lumOff val="80000"/>
                              </a:schemeClr>
                            </a:solidFill>
                            <a:effectLst/>
                            <a:uLnTx/>
                            <a:uFillTx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𝑏</m:t>
                        </m:r>
                        <m:r>
                          <a:rPr kumimoji="0" lang="es-ES" sz="1600" b="0" i="1" u="none" strike="noStrike" kern="0" cap="none" spc="0" normalizeH="0" baseline="0" noProof="0">
                            <a:ln>
                              <a:noFill/>
                            </a:ln>
                            <a:solidFill>
                              <a:schemeClr val="accent4">
                                <a:lumMod val="20000"/>
                                <a:lumOff val="80000"/>
                              </a:schemeClr>
                            </a:solidFill>
                            <a:effectLst/>
                            <a:uLnTx/>
                            <a:uFillTx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∗</m:t>
                        </m:r>
                        <m:r>
                          <a:rPr kumimoji="0" lang="es-ES" sz="1600" b="0" i="1" u="none" strike="noStrike" kern="0" cap="none" spc="0" normalizeH="0" baseline="0" noProof="0">
                            <a:ln>
                              <a:noFill/>
                            </a:ln>
                            <a:solidFill>
                              <a:schemeClr val="accent4">
                                <a:lumMod val="20000"/>
                                <a:lumOff val="80000"/>
                              </a:schemeClr>
                            </a:solidFill>
                            <a:effectLst/>
                            <a:uLnTx/>
                            <a:uFillTx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𝑑</m:t>
                        </m:r>
                      </m:den>
                    </m:f>
                  </m:oMath>
                </m:oMathPara>
              </a14:m>
              <a:endParaRPr kumimoji="0" lang="es-ES" sz="1400" b="0" i="1" u="none" strike="noStrike" kern="0" cap="none" spc="0" normalizeH="0" baseline="0" noProof="0">
                <a:ln>
                  <a:noFill/>
                </a:ln>
                <a:solidFill>
                  <a:srgbClr val="ED7D31">
                    <a:lumMod val="40000"/>
                    <a:lumOff val="60000"/>
                  </a:srgbClr>
                </a:solidFill>
                <a:effectLst/>
                <a:uLnTx/>
                <a:uFillTx/>
                <a:latin typeface="Cambria Math" panose="02040503050406030204" pitchFamily="18" charset="0"/>
                <a:ea typeface="+mn-ea"/>
                <a:cs typeface="+mn-cs"/>
              </a:endParaRPr>
            </a:p>
          </xdr:txBody>
        </xdr:sp>
      </mc:Choice>
      <mc:Fallback xmlns="">
        <xdr:sp macro="" textlink="">
          <xdr:nvSpPr>
            <xdr:cNvPr id="315" name="CuadroTexto 314">
              <a:extLst>
                <a:ext uri="{FF2B5EF4-FFF2-40B4-BE49-F238E27FC236}">
                  <a16:creationId xmlns:a16="http://schemas.microsoft.com/office/drawing/2014/main" id="{791D3FB1-89CA-4C03-9243-A906738AF2F1}"/>
                </a:ext>
              </a:extLst>
            </xdr:cNvPr>
            <xdr:cNvSpPr txBox="1"/>
          </xdr:nvSpPr>
          <xdr:spPr>
            <a:xfrm>
              <a:off x="809625" y="123434475"/>
              <a:ext cx="1114425" cy="523875"/>
            </a:xfrm>
            <a:prstGeom prst="rect">
              <a:avLst/>
            </a:prstGeom>
            <a:solidFill>
              <a:srgbClr val="70AD47">
                <a:lumMod val="75000"/>
              </a:srgbClr>
            </a:solidFill>
            <a:ln w="19050" cmpd="dbl">
              <a:solidFill>
                <a:srgbClr val="002060"/>
              </a:solidFill>
            </a:ln>
            <a:effectLst/>
          </xdr:spPr>
          <xdr:txBody>
            <a:bodyPr vertOverflow="clip" horzOverflow="clip" wrap="square" lIns="0" tIns="0" rIns="0" bIns="0" rtlCol="0" anchor="t">
              <a:noAutofit/>
            </a:bodyPr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s-ES" sz="1600" b="0" i="0" u="none" strike="noStrike" kern="0" cap="none" spc="0" normalizeH="0" baseline="0" noProof="0">
                  <a:ln>
                    <a:noFill/>
                  </a:ln>
                  <a:solidFill>
                    <a:schemeClr val="accent4">
                      <a:lumMod val="20000"/>
                      <a:lumOff val="80000"/>
                    </a:schemeClr>
                  </a:solidFill>
                  <a:effectLst/>
                  <a:uLnTx/>
                  <a:uFillTx/>
                  <a:latin typeface="Cambria Math" panose="02040503050406030204" pitchFamily="18" charset="0"/>
                  <a:ea typeface="+mn-ea"/>
                  <a:cs typeface="+mn-cs"/>
                </a:rPr>
                <a:t>⍴=𝐴𝑠/(𝑏∗𝑑)</a:t>
              </a:r>
              <a:endParaRPr kumimoji="0" lang="es-ES" sz="1400" b="0" i="1" u="none" strike="noStrike" kern="0" cap="none" spc="0" normalizeH="0" baseline="0" noProof="0">
                <a:ln>
                  <a:noFill/>
                </a:ln>
                <a:solidFill>
                  <a:srgbClr val="ED7D31">
                    <a:lumMod val="40000"/>
                    <a:lumOff val="60000"/>
                  </a:srgbClr>
                </a:solidFill>
                <a:effectLst/>
                <a:uLnTx/>
                <a:uFillTx/>
                <a:latin typeface="Cambria Math" panose="02040503050406030204" pitchFamily="18" charset="0"/>
                <a:ea typeface="+mn-ea"/>
                <a:cs typeface="+mn-cs"/>
              </a:endParaRPr>
            </a:p>
          </xdr:txBody>
        </xdr:sp>
      </mc:Fallback>
    </mc:AlternateContent>
    <xdr:clientData/>
  </xdr:oneCellAnchor>
  <xdr:oneCellAnchor>
    <xdr:from>
      <xdr:col>3</xdr:col>
      <xdr:colOff>66675</xdr:colOff>
      <xdr:row>546</xdr:row>
      <xdr:rowOff>142875</xdr:rowOff>
    </xdr:from>
    <xdr:ext cx="1276824" cy="509498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16" name="CuadroTexto 315">
              <a:extLst>
                <a:ext uri="{FF2B5EF4-FFF2-40B4-BE49-F238E27FC236}">
                  <a16:creationId xmlns:a16="http://schemas.microsoft.com/office/drawing/2014/main" id="{95430B71-78A7-4FFB-B38D-E0A64993B2F7}"/>
                </a:ext>
              </a:extLst>
            </xdr:cNvPr>
            <xdr:cNvSpPr txBox="1"/>
          </xdr:nvSpPr>
          <xdr:spPr>
            <a:xfrm>
              <a:off x="809625" y="124977525"/>
              <a:ext cx="1276824" cy="509498"/>
            </a:xfrm>
            <a:prstGeom prst="rect">
              <a:avLst/>
            </a:prstGeom>
            <a:solidFill>
              <a:srgbClr val="70AD47">
                <a:lumMod val="75000"/>
              </a:srgbClr>
            </a:solidFill>
            <a:ln w="19050" cmpd="dbl">
              <a:solidFill>
                <a:srgbClr val="002060"/>
              </a:solidFill>
            </a:ln>
            <a:effectLst/>
          </xdr:spPr>
          <xdr:txBody>
            <a:bodyPr vertOverflow="clip" horzOverflow="clip" wrap="square" lIns="0" tIns="0" rIns="0" bIns="0" rtlCol="0" anchor="t">
              <a:noAutofit/>
            </a:bodyPr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kumimoji="0" lang="es-ES" sz="1600" b="0" i="1" u="none" strike="noStrike" kern="0" cap="none" spc="0" normalizeH="0" baseline="0">
                        <a:ln>
                          <a:noFill/>
                        </a:ln>
                        <a:solidFill>
                          <a:schemeClr val="accent4">
                            <a:lumMod val="20000"/>
                            <a:lumOff val="80000"/>
                          </a:schemeClr>
                        </a:solidFill>
                        <a:effectLst/>
                        <a:uLnTx/>
                        <a:uFillTx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𝑅𝑢</m:t>
                    </m:r>
                    <m:r>
                      <a:rPr kumimoji="0" lang="es-ES" sz="1600" b="0" i="1" u="none" strike="noStrike" kern="0" cap="none" spc="0" normalizeH="0" baseline="0">
                        <a:ln>
                          <a:noFill/>
                        </a:ln>
                        <a:solidFill>
                          <a:schemeClr val="accent4">
                            <a:lumMod val="20000"/>
                            <a:lumOff val="80000"/>
                          </a:schemeClr>
                        </a:solidFill>
                        <a:effectLst/>
                        <a:uLnTx/>
                        <a:uFillTx/>
                        <a:latin typeface="Cambria Math" panose="02040503050406030204" pitchFamily="18" charset="0"/>
                        <a:ea typeface="+mn-ea"/>
                        <a:cs typeface="+mn-cs"/>
                      </a:rPr>
                      <m:t>=</m:t>
                    </m:r>
                    <m:f>
                      <m:fPr>
                        <m:ctrlPr>
                          <a:rPr kumimoji="0" lang="es-ES" sz="1600" b="0" i="1" u="none" strike="noStrike" kern="0" cap="none" spc="0" normalizeH="0" baseline="0">
                            <a:ln>
                              <a:noFill/>
                            </a:ln>
                            <a:solidFill>
                              <a:schemeClr val="accent4">
                                <a:lumMod val="20000"/>
                                <a:lumOff val="80000"/>
                              </a:schemeClr>
                            </a:solidFill>
                            <a:effectLst/>
                            <a:uLnTx/>
                            <a:uFillTx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fPr>
                      <m:num>
                        <m:r>
                          <a:rPr kumimoji="0" lang="es-ES" sz="1600" b="0" i="1" u="none" strike="noStrike" kern="0" cap="none" spc="0" normalizeH="0" baseline="0">
                            <a:ln>
                              <a:noFill/>
                            </a:ln>
                            <a:solidFill>
                              <a:schemeClr val="accent4">
                                <a:lumMod val="20000"/>
                                <a:lumOff val="80000"/>
                              </a:schemeClr>
                            </a:solidFill>
                            <a:effectLst/>
                            <a:uLnTx/>
                            <a:uFillTx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𝑀𝑢</m:t>
                        </m:r>
                      </m:num>
                      <m:den>
                        <m:r>
                          <a:rPr kumimoji="0" lang="es-ES" sz="1600" b="0" i="1" u="none" strike="noStrike" kern="0" cap="none" spc="0" normalizeH="0" baseline="0">
                            <a:ln>
                              <a:noFill/>
                            </a:ln>
                            <a:solidFill>
                              <a:schemeClr val="accent4">
                                <a:lumMod val="20000"/>
                                <a:lumOff val="80000"/>
                              </a:schemeClr>
                            </a:solidFill>
                            <a:effectLst/>
                            <a:uLnTx/>
                            <a:uFillTx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𝑏𝑑</m:t>
                        </m:r>
                        <m:r>
                          <a:rPr kumimoji="0" lang="es-ES" sz="1600" b="0" i="1" u="none" strike="noStrike" kern="0" cap="none" spc="0" normalizeH="0" baseline="0">
                            <a:ln>
                              <a:noFill/>
                            </a:ln>
                            <a:solidFill>
                              <a:schemeClr val="accent4">
                                <a:lumMod val="20000"/>
                                <a:lumOff val="80000"/>
                              </a:schemeClr>
                            </a:solidFill>
                            <a:effectLst/>
                            <a:uLnTx/>
                            <a:uFillTx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²(10)</m:t>
                        </m:r>
                      </m:den>
                    </m:f>
                  </m:oMath>
                </m:oMathPara>
              </a14:m>
              <a:endParaRPr kumimoji="0" lang="es-ES" sz="1600" b="0" i="1" u="none" strike="noStrike" kern="0" cap="none" spc="0" normalizeH="0" baseline="0">
                <a:ln>
                  <a:noFill/>
                </a:ln>
                <a:solidFill>
                  <a:schemeClr val="accent4">
                    <a:lumMod val="20000"/>
                    <a:lumOff val="80000"/>
                  </a:schemeClr>
                </a:solidFill>
                <a:effectLst/>
                <a:uLnTx/>
                <a:uFillTx/>
                <a:latin typeface="Cambria Math" panose="02040503050406030204" pitchFamily="18" charset="0"/>
                <a:ea typeface="+mn-ea"/>
                <a:cs typeface="+mn-cs"/>
              </a:endParaRPr>
            </a:p>
          </xdr:txBody>
        </xdr:sp>
      </mc:Choice>
      <mc:Fallback xmlns="">
        <xdr:sp macro="" textlink="">
          <xdr:nvSpPr>
            <xdr:cNvPr id="316" name="CuadroTexto 315">
              <a:extLst>
                <a:ext uri="{FF2B5EF4-FFF2-40B4-BE49-F238E27FC236}">
                  <a16:creationId xmlns:a16="http://schemas.microsoft.com/office/drawing/2014/main" id="{95430B71-78A7-4FFB-B38D-E0A64993B2F7}"/>
                </a:ext>
              </a:extLst>
            </xdr:cNvPr>
            <xdr:cNvSpPr txBox="1"/>
          </xdr:nvSpPr>
          <xdr:spPr>
            <a:xfrm>
              <a:off x="809625" y="124977525"/>
              <a:ext cx="1276824" cy="509498"/>
            </a:xfrm>
            <a:prstGeom prst="rect">
              <a:avLst/>
            </a:prstGeom>
            <a:solidFill>
              <a:srgbClr val="70AD47">
                <a:lumMod val="75000"/>
              </a:srgbClr>
            </a:solidFill>
            <a:ln w="19050" cmpd="dbl">
              <a:solidFill>
                <a:srgbClr val="002060"/>
              </a:solidFill>
            </a:ln>
            <a:effectLst/>
          </xdr:spPr>
          <xdr:txBody>
            <a:bodyPr vertOverflow="clip" horzOverflow="clip" wrap="square" lIns="0" tIns="0" rIns="0" bIns="0" rtlCol="0" anchor="t">
              <a:noAutofit/>
            </a:bodyPr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s-ES" sz="1600" b="0" i="0" u="none" strike="noStrike" kern="0" cap="none" spc="0" normalizeH="0" baseline="0">
                  <a:ln>
                    <a:noFill/>
                  </a:ln>
                  <a:solidFill>
                    <a:schemeClr val="accent4">
                      <a:lumMod val="20000"/>
                      <a:lumOff val="80000"/>
                    </a:schemeClr>
                  </a:solidFill>
                  <a:effectLst/>
                  <a:uLnTx/>
                  <a:uFillTx/>
                  <a:latin typeface="Cambria Math" panose="02040503050406030204" pitchFamily="18" charset="0"/>
                  <a:ea typeface="+mn-ea"/>
                  <a:cs typeface="+mn-cs"/>
                </a:rPr>
                <a:t>𝑅𝑢=𝑀𝑢/(𝑏𝑑²(10))</a:t>
              </a:r>
              <a:endParaRPr kumimoji="0" lang="es-ES" sz="1600" b="0" i="1" u="none" strike="noStrike" kern="0" cap="none" spc="0" normalizeH="0" baseline="0">
                <a:ln>
                  <a:noFill/>
                </a:ln>
                <a:solidFill>
                  <a:schemeClr val="accent4">
                    <a:lumMod val="20000"/>
                    <a:lumOff val="80000"/>
                  </a:schemeClr>
                </a:solidFill>
                <a:effectLst/>
                <a:uLnTx/>
                <a:uFillTx/>
                <a:latin typeface="Cambria Math" panose="02040503050406030204" pitchFamily="18" charset="0"/>
                <a:ea typeface="+mn-ea"/>
                <a:cs typeface="+mn-cs"/>
              </a:endParaRPr>
            </a:p>
          </xdr:txBody>
        </xdr:sp>
      </mc:Fallback>
    </mc:AlternateContent>
    <xdr:clientData/>
  </xdr:oneCellAnchor>
  <xdr:oneCellAnchor>
    <xdr:from>
      <xdr:col>3</xdr:col>
      <xdr:colOff>0</xdr:colOff>
      <xdr:row>553</xdr:row>
      <xdr:rowOff>28575</xdr:rowOff>
    </xdr:from>
    <xdr:ext cx="2076450" cy="733425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17" name="CuadroTexto 316">
              <a:extLst>
                <a:ext uri="{FF2B5EF4-FFF2-40B4-BE49-F238E27FC236}">
                  <a16:creationId xmlns:a16="http://schemas.microsoft.com/office/drawing/2014/main" id="{52596884-EF7C-486C-8C98-4660611E656A}"/>
                </a:ext>
              </a:extLst>
            </xdr:cNvPr>
            <xdr:cNvSpPr txBox="1"/>
          </xdr:nvSpPr>
          <xdr:spPr>
            <a:xfrm>
              <a:off x="742950" y="126530100"/>
              <a:ext cx="2076450" cy="733425"/>
            </a:xfrm>
            <a:prstGeom prst="rect">
              <a:avLst/>
            </a:prstGeom>
            <a:solidFill>
              <a:srgbClr val="70AD47">
                <a:lumMod val="75000"/>
              </a:srgbClr>
            </a:solidFill>
            <a:ln w="19050" cmpd="dbl">
              <a:solidFill>
                <a:srgbClr val="002060"/>
              </a:solidFill>
            </a:ln>
            <a:effectLst/>
          </xdr:spPr>
          <xdr:txBody>
            <a:bodyPr vertOverflow="clip" horzOverflow="clip" wrap="square" lIns="0" tIns="0" rIns="0" bIns="0" rtlCol="0" anchor="t">
              <a:noAutofit/>
            </a:bodyPr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kumimoji="0" lang="es-ES" sz="1400" b="0" i="1" u="none" strike="noStrike" kern="0" cap="none" spc="0" normalizeH="0" baseline="0">
                        <a:ln>
                          <a:noFill/>
                        </a:ln>
                        <a:solidFill>
                          <a:schemeClr val="accent4">
                            <a:lumMod val="20000"/>
                            <a:lumOff val="80000"/>
                          </a:schemeClr>
                        </a:solidFill>
                        <a:effectLst/>
                        <a:uLnTx/>
                        <a:uFillTx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𝜌</m:t>
                    </m:r>
                    <m:r>
                      <a:rPr kumimoji="0" lang="es-ES" sz="1400" b="0" i="1" u="none" strike="noStrike" kern="0" cap="none" spc="0" normalizeH="0" baseline="0">
                        <a:ln>
                          <a:noFill/>
                        </a:ln>
                        <a:solidFill>
                          <a:schemeClr val="accent4">
                            <a:lumMod val="20000"/>
                            <a:lumOff val="80000"/>
                          </a:schemeClr>
                        </a:solidFill>
                        <a:effectLst/>
                        <a:uLnTx/>
                        <a:uFillTx/>
                        <a:latin typeface="Cambria Math" panose="02040503050406030204" pitchFamily="18" charset="0"/>
                        <a:ea typeface="+mn-ea"/>
                        <a:cs typeface="+mn-cs"/>
                      </a:rPr>
                      <m:t>=</m:t>
                    </m:r>
                    <m:f>
                      <m:fPr>
                        <m:ctrlPr>
                          <a:rPr kumimoji="0" lang="es-ES" sz="1400" b="0" i="1" u="none" strike="noStrike" kern="0" cap="none" spc="0" normalizeH="0" baseline="0">
                            <a:ln>
                              <a:noFill/>
                            </a:ln>
                            <a:solidFill>
                              <a:schemeClr val="accent4">
                                <a:lumMod val="20000"/>
                                <a:lumOff val="80000"/>
                              </a:schemeClr>
                            </a:solidFill>
                            <a:effectLst/>
                            <a:uLnTx/>
                            <a:uFillTx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fPr>
                      <m:num>
                        <m:r>
                          <a:rPr kumimoji="0" lang="es-ES" sz="1400" b="0" i="1" u="none" strike="noStrike" kern="0" cap="none" spc="0" normalizeH="0" baseline="0">
                            <a:ln>
                              <a:noFill/>
                            </a:ln>
                            <a:solidFill>
                              <a:schemeClr val="accent4">
                                <a:lumMod val="20000"/>
                                <a:lumOff val="80000"/>
                              </a:schemeClr>
                            </a:solidFill>
                            <a:effectLst/>
                            <a:uLnTx/>
                            <a:uFillTx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𝑅𝑢</m:t>
                        </m:r>
                      </m:num>
                      <m:den>
                        <m:r>
                          <a:rPr kumimoji="0" lang="es-ES" sz="1400" b="0" i="1" u="none" strike="noStrike" kern="0" cap="none" spc="0" normalizeH="0" baseline="0">
                            <a:ln>
                              <a:noFill/>
                            </a:ln>
                            <a:solidFill>
                              <a:schemeClr val="accent4">
                                <a:lumMod val="20000"/>
                                <a:lumOff val="80000"/>
                              </a:schemeClr>
                            </a:solidFill>
                            <a:effectLst/>
                            <a:uLnTx/>
                            <a:uFillTx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∅.</m:t>
                        </m:r>
                        <m:r>
                          <a:rPr kumimoji="0" lang="es-ES" sz="1400" b="0" i="1" u="none" strike="noStrike" kern="0" cap="none" spc="0" normalizeH="0" baseline="0">
                            <a:ln>
                              <a:noFill/>
                            </a:ln>
                            <a:solidFill>
                              <a:schemeClr val="accent4">
                                <a:lumMod val="20000"/>
                                <a:lumOff val="80000"/>
                              </a:schemeClr>
                            </a:solidFill>
                            <a:effectLst/>
                            <a:uLnTx/>
                            <a:uFillTx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𝑓𝑦</m:t>
                        </m:r>
                        <m:r>
                          <a:rPr kumimoji="0" lang="es-ES" sz="1400" b="0" i="1" u="none" strike="noStrike" kern="0" cap="none" spc="0" normalizeH="0" baseline="0">
                            <a:ln>
                              <a:noFill/>
                            </a:ln>
                            <a:solidFill>
                              <a:schemeClr val="accent4">
                                <a:lumMod val="20000"/>
                                <a:lumOff val="80000"/>
                              </a:schemeClr>
                            </a:solidFill>
                            <a:effectLst/>
                            <a:uLnTx/>
                            <a:uFillTx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(1−0.59 </m:t>
                        </m:r>
                        <m:r>
                          <a:rPr kumimoji="0" lang="es-ES" sz="1400" b="0" i="1" u="none" strike="noStrike" kern="0" cap="none" spc="0" normalizeH="0" baseline="0">
                            <a:ln>
                              <a:noFill/>
                            </a:ln>
                            <a:solidFill>
                              <a:schemeClr val="accent4">
                                <a:lumMod val="20000"/>
                                <a:lumOff val="80000"/>
                              </a:schemeClr>
                            </a:solidFill>
                            <a:effectLst/>
                            <a:uLnTx/>
                            <a:uFillTx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𝜌</m:t>
                        </m:r>
                        <m:f>
                          <m:fPr>
                            <m:ctrlPr>
                              <a:rPr kumimoji="0" lang="es-ES" sz="1400" b="0" i="1" u="none" strike="noStrike" kern="0" cap="none" spc="0" normalizeH="0" baseline="0">
                                <a:ln>
                                  <a:noFill/>
                                </a:ln>
                                <a:solidFill>
                                  <a:schemeClr val="accent4">
                                    <a:lumMod val="20000"/>
                                    <a:lumOff val="80000"/>
                                  </a:schemeClr>
                                </a:solidFill>
                                <a:effectLst/>
                                <a:uLnTx/>
                                <a:uFillTx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fPr>
                          <m:num>
                            <m:r>
                              <a:rPr kumimoji="0" lang="es-ES" sz="1400" b="0" i="1" u="none" strike="noStrike" kern="0" cap="none" spc="0" normalizeH="0" baseline="0">
                                <a:ln>
                                  <a:noFill/>
                                </a:ln>
                                <a:solidFill>
                                  <a:schemeClr val="accent4">
                                    <a:lumMod val="20000"/>
                                    <a:lumOff val="80000"/>
                                  </a:schemeClr>
                                </a:solidFill>
                                <a:effectLst/>
                                <a:uLnTx/>
                                <a:uFillTx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𝑓𝑦</m:t>
                            </m:r>
                          </m:num>
                          <m:den>
                            <m:sSup>
                              <m:sSupPr>
                                <m:ctrlPr>
                                  <a:rPr kumimoji="0" lang="es-ES" sz="1400" b="0" i="1" u="none" strike="noStrike" kern="0" cap="none" spc="0" normalizeH="0" baseline="0">
                                    <a:ln>
                                      <a:noFill/>
                                    </a:ln>
                                    <a:solidFill>
                                      <a:schemeClr val="accent4">
                                        <a:lumMod val="20000"/>
                                        <a:lumOff val="80000"/>
                                      </a:schemeClr>
                                    </a:solidFill>
                                    <a:effectLst/>
                                    <a:uLnTx/>
                                    <a:uFillTx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</m:ctrlPr>
                              </m:sSupPr>
                              <m:e>
                                <m:r>
                                  <a:rPr kumimoji="0" lang="es-ES" sz="1400" b="0" i="1" u="none" strike="noStrike" kern="0" cap="none" spc="0" normalizeH="0" baseline="0">
                                    <a:ln>
                                      <a:noFill/>
                                    </a:ln>
                                    <a:solidFill>
                                      <a:schemeClr val="accent4">
                                        <a:lumMod val="20000"/>
                                        <a:lumOff val="80000"/>
                                      </a:schemeClr>
                                    </a:solidFill>
                                    <a:effectLst/>
                                    <a:uLnTx/>
                                    <a:uFillTx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𝑓</m:t>
                                </m:r>
                              </m:e>
                              <m:sup>
                                <m:r>
                                  <a:rPr kumimoji="0" lang="es-ES" sz="1400" b="0" i="1" u="none" strike="noStrike" kern="0" cap="none" spc="0" normalizeH="0" baseline="0">
                                    <a:ln>
                                      <a:noFill/>
                                    </a:ln>
                                    <a:solidFill>
                                      <a:schemeClr val="accent4">
                                        <a:lumMod val="20000"/>
                                        <a:lumOff val="80000"/>
                                      </a:schemeClr>
                                    </a:solidFill>
                                    <a:effectLst/>
                                    <a:uLnTx/>
                                    <a:uFillTx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′</m:t>
                                </m:r>
                              </m:sup>
                            </m:sSup>
                            <m:r>
                              <a:rPr kumimoji="0" lang="es-ES" sz="1400" b="0" i="1" u="none" strike="noStrike" kern="0" cap="none" spc="0" normalizeH="0" baseline="0">
                                <a:ln>
                                  <a:noFill/>
                                </a:ln>
                                <a:solidFill>
                                  <a:schemeClr val="accent4">
                                    <a:lumMod val="20000"/>
                                    <a:lumOff val="80000"/>
                                  </a:schemeClr>
                                </a:solidFill>
                                <a:effectLst/>
                                <a:uLnTx/>
                                <a:uFillTx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𝑐</m:t>
                            </m:r>
                          </m:den>
                        </m:f>
                        <m:r>
                          <a:rPr kumimoji="0" lang="es-ES" sz="1400" b="0" i="1" u="none" strike="noStrike" kern="0" cap="none" spc="0" normalizeH="0" baseline="0">
                            <a:ln>
                              <a:noFill/>
                            </a:ln>
                            <a:solidFill>
                              <a:schemeClr val="accent4">
                                <a:lumMod val="20000"/>
                                <a:lumOff val="80000"/>
                              </a:schemeClr>
                            </a:solidFill>
                            <a:effectLst/>
                            <a:uLnTx/>
                            <a:uFillTx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)</m:t>
                        </m:r>
                      </m:den>
                    </m:f>
                    <m:r>
                      <a:rPr kumimoji="0" lang="es-ES" sz="1400" b="0" i="1" u="none" strike="noStrike" kern="0" cap="none" spc="0" normalizeH="0" baseline="0">
                        <a:ln>
                          <a:noFill/>
                        </a:ln>
                        <a:solidFill>
                          <a:schemeClr val="accent4">
                            <a:lumMod val="20000"/>
                            <a:lumOff val="80000"/>
                          </a:schemeClr>
                        </a:solidFill>
                        <a:effectLst/>
                        <a:uLnTx/>
                        <a:uFillTx/>
                        <a:latin typeface="Cambria Math" panose="02040503050406030204" pitchFamily="18" charset="0"/>
                        <a:ea typeface="+mn-ea"/>
                        <a:cs typeface="+mn-cs"/>
                      </a:rPr>
                      <m:t> </m:t>
                    </m:r>
                  </m:oMath>
                </m:oMathPara>
              </a14:m>
              <a:endParaRPr kumimoji="0" lang="es-ES" sz="1400" b="0" i="1" u="none" strike="noStrike" kern="0" cap="none" spc="0" normalizeH="0" baseline="0">
                <a:ln>
                  <a:noFill/>
                </a:ln>
                <a:solidFill>
                  <a:schemeClr val="accent4">
                    <a:lumMod val="20000"/>
                    <a:lumOff val="80000"/>
                  </a:schemeClr>
                </a:solidFill>
                <a:effectLst/>
                <a:uLnTx/>
                <a:uFillTx/>
                <a:latin typeface="Cambria Math" panose="02040503050406030204" pitchFamily="18" charset="0"/>
                <a:ea typeface="+mn-ea"/>
                <a:cs typeface="+mn-cs"/>
              </a:endParaRPr>
            </a:p>
          </xdr:txBody>
        </xdr:sp>
      </mc:Choice>
      <mc:Fallback xmlns="">
        <xdr:sp macro="" textlink="">
          <xdr:nvSpPr>
            <xdr:cNvPr id="317" name="CuadroTexto 316">
              <a:extLst>
                <a:ext uri="{FF2B5EF4-FFF2-40B4-BE49-F238E27FC236}">
                  <a16:creationId xmlns:a16="http://schemas.microsoft.com/office/drawing/2014/main" id="{52596884-EF7C-486C-8C98-4660611E656A}"/>
                </a:ext>
              </a:extLst>
            </xdr:cNvPr>
            <xdr:cNvSpPr txBox="1"/>
          </xdr:nvSpPr>
          <xdr:spPr>
            <a:xfrm>
              <a:off x="742950" y="126530100"/>
              <a:ext cx="2076450" cy="733425"/>
            </a:xfrm>
            <a:prstGeom prst="rect">
              <a:avLst/>
            </a:prstGeom>
            <a:solidFill>
              <a:srgbClr val="70AD47">
                <a:lumMod val="75000"/>
              </a:srgbClr>
            </a:solidFill>
            <a:ln w="19050" cmpd="dbl">
              <a:solidFill>
                <a:srgbClr val="002060"/>
              </a:solidFill>
            </a:ln>
            <a:effectLst/>
          </xdr:spPr>
          <xdr:txBody>
            <a:bodyPr vertOverflow="clip" horzOverflow="clip" wrap="square" lIns="0" tIns="0" rIns="0" bIns="0" rtlCol="0" anchor="t">
              <a:noAutofit/>
            </a:bodyPr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s-ES" sz="1400" b="0" i="0" u="none" strike="noStrike" kern="0" cap="none" spc="0" normalizeH="0" baseline="0">
                  <a:ln>
                    <a:noFill/>
                  </a:ln>
                  <a:solidFill>
                    <a:schemeClr val="accent4">
                      <a:lumMod val="20000"/>
                      <a:lumOff val="80000"/>
                    </a:schemeClr>
                  </a:solidFill>
                  <a:effectLst/>
                  <a:uLnTx/>
                  <a:uFillTx/>
                  <a:latin typeface="Cambria Math" panose="02040503050406030204" pitchFamily="18" charset="0"/>
                  <a:ea typeface="+mn-ea"/>
                  <a:cs typeface="+mn-cs"/>
                </a:rPr>
                <a:t>𝜌=𝑅𝑢/(∅.𝑓𝑦(1−0.59 𝜌 𝑓𝑦/(𝑓^′ 𝑐)))  </a:t>
              </a:r>
              <a:endParaRPr kumimoji="0" lang="es-ES" sz="1400" b="0" i="1" u="none" strike="noStrike" kern="0" cap="none" spc="0" normalizeH="0" baseline="0">
                <a:ln>
                  <a:noFill/>
                </a:ln>
                <a:solidFill>
                  <a:schemeClr val="accent4">
                    <a:lumMod val="20000"/>
                    <a:lumOff val="80000"/>
                  </a:schemeClr>
                </a:solidFill>
                <a:effectLst/>
                <a:uLnTx/>
                <a:uFillTx/>
                <a:latin typeface="Cambria Math" panose="02040503050406030204" pitchFamily="18" charset="0"/>
                <a:ea typeface="+mn-ea"/>
                <a:cs typeface="+mn-cs"/>
              </a:endParaRPr>
            </a:p>
          </xdr:txBody>
        </xdr:sp>
      </mc:Fallback>
    </mc:AlternateContent>
    <xdr:clientData/>
  </xdr:oneCellAnchor>
  <xdr:oneCellAnchor>
    <xdr:from>
      <xdr:col>3</xdr:col>
      <xdr:colOff>57151</xdr:colOff>
      <xdr:row>562</xdr:row>
      <xdr:rowOff>38100</xdr:rowOff>
    </xdr:from>
    <xdr:ext cx="1495424" cy="552450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18" name="CuadroTexto 317">
              <a:extLst>
                <a:ext uri="{FF2B5EF4-FFF2-40B4-BE49-F238E27FC236}">
                  <a16:creationId xmlns:a16="http://schemas.microsoft.com/office/drawing/2014/main" id="{819E3C5A-3397-4EA6-A2A4-95E3C7128B3A}"/>
                </a:ext>
              </a:extLst>
            </xdr:cNvPr>
            <xdr:cNvSpPr txBox="1"/>
          </xdr:nvSpPr>
          <xdr:spPr>
            <a:xfrm>
              <a:off x="800101" y="128787525"/>
              <a:ext cx="1495424" cy="552450"/>
            </a:xfrm>
            <a:prstGeom prst="rect">
              <a:avLst/>
            </a:prstGeom>
            <a:solidFill>
              <a:srgbClr val="70AD47">
                <a:lumMod val="75000"/>
              </a:srgbClr>
            </a:solidFill>
            <a:ln w="19050" cmpd="dbl">
              <a:solidFill>
                <a:srgbClr val="002060"/>
              </a:solidFill>
            </a:ln>
            <a:effectLst/>
          </xdr:spPr>
          <xdr:txBody>
            <a:bodyPr vertOverflow="clip" horzOverflow="clip" wrap="square" lIns="0" tIns="0" rIns="0" bIns="0" rtlCol="0" anchor="t">
              <a:noAutofit/>
            </a:bodyPr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kumimoji="0" lang="es-ES" sz="1400" b="0" i="1" u="none" strike="noStrike" kern="0" cap="none" spc="0" normalizeH="0" baseline="0">
                        <a:ln>
                          <a:noFill/>
                        </a:ln>
                        <a:solidFill>
                          <a:schemeClr val="accent4">
                            <a:lumMod val="20000"/>
                            <a:lumOff val="80000"/>
                          </a:schemeClr>
                        </a:solidFill>
                        <a:effectLst/>
                        <a:uLnTx/>
                        <a:uFillTx/>
                        <a:latin typeface="Cambria Math" panose="02040503050406030204" pitchFamily="18" charset="0"/>
                        <a:ea typeface="+mn-ea"/>
                        <a:cs typeface="+mn-cs"/>
                      </a:rPr>
                      <m:t>⍴</m:t>
                    </m:r>
                    <m:r>
                      <a:rPr kumimoji="0" lang="es-ES" sz="1400" b="0" i="1" u="none" strike="noStrike" kern="0" cap="none" spc="0" normalizeH="0" baseline="0">
                        <a:ln>
                          <a:noFill/>
                        </a:ln>
                        <a:solidFill>
                          <a:schemeClr val="accent4">
                            <a:lumMod val="20000"/>
                            <a:lumOff val="80000"/>
                          </a:schemeClr>
                        </a:solidFill>
                        <a:effectLst/>
                        <a:uLnTx/>
                        <a:uFillTx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𝑚𝑖𝑛</m:t>
                    </m:r>
                    <m:r>
                      <a:rPr kumimoji="0" lang="es-ES" sz="1400" b="0" i="1" u="none" strike="noStrike" kern="0" cap="none" spc="0" normalizeH="0" baseline="0" noProof="0">
                        <a:ln>
                          <a:noFill/>
                        </a:ln>
                        <a:solidFill>
                          <a:schemeClr val="accent4">
                            <a:lumMod val="20000"/>
                            <a:lumOff val="80000"/>
                          </a:schemeClr>
                        </a:solidFill>
                        <a:effectLst/>
                        <a:uLnTx/>
                        <a:uFillTx/>
                        <a:latin typeface="Cambria Math" panose="02040503050406030204" pitchFamily="18" charset="0"/>
                        <a:ea typeface="+mn-ea"/>
                        <a:cs typeface="+mn-cs"/>
                      </a:rPr>
                      <m:t>=0.7</m:t>
                    </m:r>
                    <m:f>
                      <m:fPr>
                        <m:ctrlPr>
                          <a:rPr kumimoji="0" lang="es-ES" sz="1400" b="0" i="1" u="none" strike="noStrike" kern="0" cap="none" spc="0" normalizeH="0" baseline="0" noProof="0">
                            <a:ln>
                              <a:noFill/>
                            </a:ln>
                            <a:solidFill>
                              <a:schemeClr val="accent4">
                                <a:lumMod val="20000"/>
                                <a:lumOff val="80000"/>
                              </a:schemeClr>
                            </a:solidFill>
                            <a:effectLst/>
                            <a:uLnTx/>
                            <a:uFillTx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fPr>
                      <m:num>
                        <m:rad>
                          <m:radPr>
                            <m:degHide m:val="on"/>
                            <m:ctrlPr>
                              <a:rPr kumimoji="0" lang="es-ES" sz="1400" b="0" i="1" u="none" strike="noStrike" kern="0" cap="none" spc="0" normalizeH="0" baseline="0" noProof="0">
                                <a:ln>
                                  <a:noFill/>
                                </a:ln>
                                <a:solidFill>
                                  <a:schemeClr val="accent4">
                                    <a:lumMod val="20000"/>
                                    <a:lumOff val="80000"/>
                                  </a:schemeClr>
                                </a:solidFill>
                                <a:effectLst/>
                                <a:uLnTx/>
                                <a:uFillTx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radPr>
                          <m:deg/>
                          <m:e>
                            <m:r>
                              <a:rPr kumimoji="0" lang="es-ES" sz="1400" b="0" i="1" u="none" strike="noStrike" kern="0" cap="none" spc="0" normalizeH="0" baseline="0" noProof="0">
                                <a:ln>
                                  <a:noFill/>
                                </a:ln>
                                <a:solidFill>
                                  <a:schemeClr val="accent4">
                                    <a:lumMod val="20000"/>
                                    <a:lumOff val="80000"/>
                                  </a:schemeClr>
                                </a:solidFill>
                                <a:effectLst/>
                                <a:uLnTx/>
                                <a:uFillTx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𝑓</m:t>
                            </m:r>
                          </m:e>
                        </m:rad>
                        <m:r>
                          <a:rPr kumimoji="0" lang="es-ES" sz="1400" b="0" i="1" u="none" strike="noStrike" kern="0" cap="none" spc="0" normalizeH="0" baseline="0" noProof="0">
                            <a:ln>
                              <a:noFill/>
                            </a:ln>
                            <a:solidFill>
                              <a:schemeClr val="accent4">
                                <a:lumMod val="20000"/>
                                <a:lumOff val="80000"/>
                              </a:schemeClr>
                            </a:solidFill>
                            <a:effectLst/>
                            <a:uLnTx/>
                            <a:uFillTx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´</m:t>
                        </m:r>
                        <m:r>
                          <a:rPr kumimoji="0" lang="es-ES" sz="1400" b="0" i="1" u="none" strike="noStrike" kern="0" cap="none" spc="0" normalizeH="0" baseline="0" noProof="0">
                            <a:ln>
                              <a:noFill/>
                            </a:ln>
                            <a:solidFill>
                              <a:schemeClr val="accent4">
                                <a:lumMod val="20000"/>
                                <a:lumOff val="80000"/>
                              </a:schemeClr>
                            </a:solidFill>
                            <a:effectLst/>
                            <a:uLnTx/>
                            <a:uFillTx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𝑐</m:t>
                        </m:r>
                      </m:num>
                      <m:den>
                        <m:r>
                          <a:rPr kumimoji="0" lang="es-ES" sz="1400" b="0" i="1" u="none" strike="noStrike" kern="0" cap="none" spc="0" normalizeH="0" baseline="0" noProof="0">
                            <a:ln>
                              <a:noFill/>
                            </a:ln>
                            <a:solidFill>
                              <a:schemeClr val="accent4">
                                <a:lumMod val="20000"/>
                                <a:lumOff val="80000"/>
                              </a:schemeClr>
                            </a:solidFill>
                            <a:effectLst/>
                            <a:uLnTx/>
                            <a:uFillTx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𝑓𝑦</m:t>
                        </m:r>
                      </m:den>
                    </m:f>
                  </m:oMath>
                </m:oMathPara>
              </a14:m>
              <a:endParaRPr kumimoji="0" lang="es-ES" sz="1400" b="0" i="1" u="none" strike="noStrike" kern="0" cap="none" spc="0" normalizeH="0" baseline="0" noProof="0">
                <a:ln>
                  <a:noFill/>
                </a:ln>
                <a:solidFill>
                  <a:schemeClr val="accent4">
                    <a:lumMod val="20000"/>
                    <a:lumOff val="80000"/>
                  </a:schemeClr>
                </a:solidFill>
                <a:effectLst/>
                <a:uLnTx/>
                <a:uFillTx/>
                <a:latin typeface="Cambria Math" panose="02040503050406030204" pitchFamily="18" charset="0"/>
                <a:ea typeface="+mn-ea"/>
                <a:cs typeface="+mn-cs"/>
              </a:endParaRPr>
            </a:p>
          </xdr:txBody>
        </xdr:sp>
      </mc:Choice>
      <mc:Fallback xmlns="">
        <xdr:sp macro="" textlink="">
          <xdr:nvSpPr>
            <xdr:cNvPr id="318" name="CuadroTexto 317">
              <a:extLst>
                <a:ext uri="{FF2B5EF4-FFF2-40B4-BE49-F238E27FC236}">
                  <a16:creationId xmlns:a16="http://schemas.microsoft.com/office/drawing/2014/main" id="{819E3C5A-3397-4EA6-A2A4-95E3C7128B3A}"/>
                </a:ext>
              </a:extLst>
            </xdr:cNvPr>
            <xdr:cNvSpPr txBox="1"/>
          </xdr:nvSpPr>
          <xdr:spPr>
            <a:xfrm>
              <a:off x="800101" y="128787525"/>
              <a:ext cx="1495424" cy="552450"/>
            </a:xfrm>
            <a:prstGeom prst="rect">
              <a:avLst/>
            </a:prstGeom>
            <a:solidFill>
              <a:srgbClr val="70AD47">
                <a:lumMod val="75000"/>
              </a:srgbClr>
            </a:solidFill>
            <a:ln w="19050" cmpd="dbl">
              <a:solidFill>
                <a:srgbClr val="002060"/>
              </a:solidFill>
            </a:ln>
            <a:effectLst/>
          </xdr:spPr>
          <xdr:txBody>
            <a:bodyPr vertOverflow="clip" horzOverflow="clip" wrap="square" lIns="0" tIns="0" rIns="0" bIns="0" rtlCol="0" anchor="t">
              <a:noAutofit/>
            </a:bodyPr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s-ES" sz="1400" b="0" i="0" u="none" strike="noStrike" kern="0" cap="none" spc="0" normalizeH="0" baseline="0">
                  <a:ln>
                    <a:noFill/>
                  </a:ln>
                  <a:solidFill>
                    <a:schemeClr val="accent4">
                      <a:lumMod val="20000"/>
                      <a:lumOff val="80000"/>
                    </a:schemeClr>
                  </a:solidFill>
                  <a:effectLst/>
                  <a:uLnTx/>
                  <a:uFillTx/>
                  <a:latin typeface="Cambria Math" panose="02040503050406030204" pitchFamily="18" charset="0"/>
                  <a:ea typeface="+mn-ea"/>
                  <a:cs typeface="+mn-cs"/>
                </a:rPr>
                <a:t>⍴𝑚𝑖𝑛</a:t>
              </a:r>
              <a:r>
                <a:rPr kumimoji="0" lang="es-ES" sz="1400" b="0" i="0" u="none" strike="noStrike" kern="0" cap="none" spc="0" normalizeH="0" baseline="0" noProof="0">
                  <a:ln>
                    <a:noFill/>
                  </a:ln>
                  <a:solidFill>
                    <a:schemeClr val="accent4">
                      <a:lumMod val="20000"/>
                      <a:lumOff val="80000"/>
                    </a:schemeClr>
                  </a:solidFill>
                  <a:effectLst/>
                  <a:uLnTx/>
                  <a:uFillTx/>
                  <a:latin typeface="Cambria Math" panose="02040503050406030204" pitchFamily="18" charset="0"/>
                  <a:ea typeface="+mn-ea"/>
                  <a:cs typeface="+mn-cs"/>
                </a:rPr>
                <a:t>=0.7 (√𝑓´𝑐)/𝑓𝑦</a:t>
              </a:r>
              <a:endParaRPr kumimoji="0" lang="es-ES" sz="1400" b="0" i="1" u="none" strike="noStrike" kern="0" cap="none" spc="0" normalizeH="0" baseline="0" noProof="0">
                <a:ln>
                  <a:noFill/>
                </a:ln>
                <a:solidFill>
                  <a:schemeClr val="accent4">
                    <a:lumMod val="20000"/>
                    <a:lumOff val="80000"/>
                  </a:schemeClr>
                </a:solidFill>
                <a:effectLst/>
                <a:uLnTx/>
                <a:uFillTx/>
                <a:latin typeface="Cambria Math" panose="02040503050406030204" pitchFamily="18" charset="0"/>
                <a:ea typeface="+mn-ea"/>
                <a:cs typeface="+mn-cs"/>
              </a:endParaRPr>
            </a:p>
          </xdr:txBody>
        </xdr:sp>
      </mc:Fallback>
    </mc:AlternateContent>
    <xdr:clientData/>
  </xdr:oneCellAnchor>
  <xdr:oneCellAnchor>
    <xdr:from>
      <xdr:col>3</xdr:col>
      <xdr:colOff>47625</xdr:colOff>
      <xdr:row>568</xdr:row>
      <xdr:rowOff>76199</xdr:rowOff>
    </xdr:from>
    <xdr:ext cx="3257550" cy="504825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19" name="CuadroTexto 318">
              <a:extLst>
                <a:ext uri="{FF2B5EF4-FFF2-40B4-BE49-F238E27FC236}">
                  <a16:creationId xmlns:a16="http://schemas.microsoft.com/office/drawing/2014/main" id="{0410F6C6-3933-4ED3-B28B-C4AE531FB43B}"/>
                </a:ext>
              </a:extLst>
            </xdr:cNvPr>
            <xdr:cNvSpPr txBox="1"/>
          </xdr:nvSpPr>
          <xdr:spPr>
            <a:xfrm>
              <a:off x="790575" y="130206749"/>
              <a:ext cx="3257550" cy="504825"/>
            </a:xfrm>
            <a:prstGeom prst="rect">
              <a:avLst/>
            </a:prstGeom>
            <a:solidFill>
              <a:srgbClr val="70AD47">
                <a:lumMod val="75000"/>
              </a:srgbClr>
            </a:solidFill>
            <a:ln w="19050" cmpd="dbl">
              <a:solidFill>
                <a:srgbClr val="002060"/>
              </a:solidFill>
            </a:ln>
            <a:effectLst/>
          </xdr:spPr>
          <xdr:txBody>
            <a:bodyPr vertOverflow="clip" horzOverflow="clip" wrap="square" lIns="0" tIns="0" rIns="0" bIns="0" rtlCol="0" anchor="t">
              <a:noAutofit/>
            </a:bodyPr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kumimoji="0" lang="es-ES" sz="1400" b="0" i="1" u="none" strike="noStrike" kern="0" cap="none" spc="0" normalizeH="0" baseline="0">
                        <a:ln>
                          <a:noFill/>
                        </a:ln>
                        <a:solidFill>
                          <a:schemeClr val="accent4">
                            <a:lumMod val="20000"/>
                            <a:lumOff val="80000"/>
                          </a:schemeClr>
                        </a:solidFill>
                        <a:effectLst/>
                        <a:uLnTx/>
                        <a:uFillTx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𝜌</m:t>
                    </m:r>
                    <m:func>
                      <m:funcPr>
                        <m:ctrlPr>
                          <a:rPr kumimoji="0" lang="es-ES" sz="1400" b="0" i="1" u="none" strike="noStrike" kern="0" cap="none" spc="0" normalizeH="0" baseline="0">
                            <a:ln>
                              <a:noFill/>
                            </a:ln>
                            <a:solidFill>
                              <a:schemeClr val="accent4">
                                <a:lumMod val="20000"/>
                                <a:lumOff val="80000"/>
                              </a:schemeClr>
                            </a:solidFill>
                            <a:effectLst/>
                            <a:uLnTx/>
                            <a:uFillTx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funcPr>
                      <m:fName>
                        <m:r>
                          <m:rPr>
                            <m:sty m:val="p"/>
                          </m:rPr>
                          <a:rPr kumimoji="0" lang="es-ES" sz="1400" b="0" i="1" u="none" strike="noStrike" kern="0" cap="none" spc="0" normalizeH="0" baseline="0">
                            <a:ln>
                              <a:noFill/>
                            </a:ln>
                            <a:solidFill>
                              <a:schemeClr val="accent4">
                                <a:lumMod val="20000"/>
                                <a:lumOff val="80000"/>
                              </a:schemeClr>
                            </a:solidFill>
                            <a:effectLst/>
                            <a:uLnTx/>
                            <a:uFillTx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max</m:t>
                        </m:r>
                      </m:fName>
                      <m:e>
                        <m:r>
                          <a:rPr kumimoji="0" lang="es-ES" sz="1400" b="0" i="1" u="none" strike="noStrike" kern="0" cap="none" spc="0" normalizeH="0" baseline="0">
                            <a:ln>
                              <a:noFill/>
                            </a:ln>
                            <a:solidFill>
                              <a:schemeClr val="accent4">
                                <a:lumMod val="20000"/>
                                <a:lumOff val="80000"/>
                              </a:schemeClr>
                            </a:solidFill>
                            <a:effectLst/>
                            <a:uLnTx/>
                            <a:uFillTx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=0.5∗</m:t>
                        </m:r>
                        <m:sSub>
                          <m:sSubPr>
                            <m:ctrlPr>
                              <a:rPr kumimoji="0" lang="es-ES" sz="1400" b="0" i="1" u="none" strike="noStrike" kern="0" cap="none" spc="0" normalizeH="0" baseline="0">
                                <a:ln>
                                  <a:noFill/>
                                </a:ln>
                                <a:solidFill>
                                  <a:schemeClr val="accent4">
                                    <a:lumMod val="20000"/>
                                    <a:lumOff val="80000"/>
                                  </a:schemeClr>
                                </a:solidFill>
                                <a:effectLst/>
                                <a:uLnTx/>
                                <a:uFillTx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sSubPr>
                          <m:e>
                            <m:r>
                              <a:rPr kumimoji="0" lang="es-ES" sz="1400" b="0" i="1" u="none" strike="noStrike" kern="0" cap="none" spc="0" normalizeH="0" baseline="0">
                                <a:ln>
                                  <a:noFill/>
                                </a:ln>
                                <a:solidFill>
                                  <a:schemeClr val="accent4">
                                    <a:lumMod val="20000"/>
                                    <a:lumOff val="80000"/>
                                  </a:schemeClr>
                                </a:solidFill>
                                <a:effectLst/>
                                <a:uLnTx/>
                                <a:uFillTx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𝑏</m:t>
                            </m:r>
                          </m:e>
                          <m:sub>
                            <m:r>
                              <a:rPr kumimoji="0" lang="es-ES" sz="1400" b="0" i="1" u="none" strike="noStrike" kern="0" cap="none" spc="0" normalizeH="0" baseline="0">
                                <a:ln>
                                  <a:noFill/>
                                </a:ln>
                                <a:solidFill>
                                  <a:schemeClr val="accent4">
                                    <a:lumMod val="20000"/>
                                    <a:lumOff val="80000"/>
                                  </a:schemeClr>
                                </a:solidFill>
                                <a:effectLst/>
                                <a:uLnTx/>
                                <a:uFillTx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1</m:t>
                            </m:r>
                          </m:sub>
                        </m:sSub>
                        <m:r>
                          <a:rPr kumimoji="0" lang="es-ES" sz="1400" b="0" i="1" u="none" strike="noStrike" kern="0" cap="none" spc="0" normalizeH="0" baseline="0">
                            <a:ln>
                              <a:noFill/>
                            </a:ln>
                            <a:solidFill>
                              <a:schemeClr val="accent4">
                                <a:lumMod val="20000"/>
                                <a:lumOff val="80000"/>
                              </a:schemeClr>
                            </a:solidFill>
                            <a:effectLst/>
                            <a:uLnTx/>
                            <a:uFillTx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∗0.85∗</m:t>
                        </m:r>
                        <m:d>
                          <m:dPr>
                            <m:ctrlPr>
                              <a:rPr kumimoji="0" lang="es-ES" sz="1400" b="0" i="1" u="none" strike="noStrike" kern="0" cap="none" spc="0" normalizeH="0" baseline="0">
                                <a:ln>
                                  <a:noFill/>
                                </a:ln>
                                <a:solidFill>
                                  <a:schemeClr val="accent4">
                                    <a:lumMod val="20000"/>
                                    <a:lumOff val="80000"/>
                                  </a:schemeClr>
                                </a:solidFill>
                                <a:effectLst/>
                                <a:uLnTx/>
                                <a:uFillTx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dPr>
                          <m:e>
                            <m:f>
                              <m:fPr>
                                <m:ctrlPr>
                                  <a:rPr kumimoji="0" lang="es-ES" sz="1400" b="0" i="1" u="none" strike="noStrike" kern="0" cap="none" spc="0" normalizeH="0" baseline="0">
                                    <a:ln>
                                      <a:noFill/>
                                    </a:ln>
                                    <a:solidFill>
                                      <a:schemeClr val="accent4">
                                        <a:lumMod val="20000"/>
                                        <a:lumOff val="80000"/>
                                      </a:schemeClr>
                                    </a:solidFill>
                                    <a:effectLst/>
                                    <a:uLnTx/>
                                    <a:uFillTx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</m:ctrlPr>
                              </m:fPr>
                              <m:num>
                                <m:r>
                                  <a:rPr kumimoji="0" lang="es-ES" sz="1400" b="0" i="1" u="none" strike="noStrike" kern="0" cap="none" spc="0" normalizeH="0" baseline="0">
                                    <a:ln>
                                      <a:noFill/>
                                    </a:ln>
                                    <a:solidFill>
                                      <a:schemeClr val="accent4">
                                        <a:lumMod val="20000"/>
                                        <a:lumOff val="80000"/>
                                      </a:schemeClr>
                                    </a:solidFill>
                                    <a:effectLst/>
                                    <a:uLnTx/>
                                    <a:uFillTx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6000</m:t>
                                </m:r>
                              </m:num>
                              <m:den>
                                <m:r>
                                  <a:rPr kumimoji="0" lang="es-ES" sz="1400" b="0" i="1" u="none" strike="noStrike" kern="0" cap="none" spc="0" normalizeH="0" baseline="0">
                                    <a:ln>
                                      <a:noFill/>
                                    </a:ln>
                                    <a:solidFill>
                                      <a:schemeClr val="accent4">
                                        <a:lumMod val="20000"/>
                                        <a:lumOff val="80000"/>
                                      </a:schemeClr>
                                    </a:solidFill>
                                    <a:effectLst/>
                                    <a:uLnTx/>
                                    <a:uFillTx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𝑓𝑦</m:t>
                                </m:r>
                                <m:r>
                                  <a:rPr kumimoji="0" lang="es-ES" sz="1400" b="0" i="1" u="none" strike="noStrike" kern="0" cap="none" spc="0" normalizeH="0" baseline="0">
                                    <a:ln>
                                      <a:noFill/>
                                    </a:ln>
                                    <a:solidFill>
                                      <a:schemeClr val="accent4">
                                        <a:lumMod val="20000"/>
                                        <a:lumOff val="80000"/>
                                      </a:schemeClr>
                                    </a:solidFill>
                                    <a:effectLst/>
                                    <a:uLnTx/>
                                    <a:uFillTx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+6000</m:t>
                                </m:r>
                              </m:den>
                            </m:f>
                          </m:e>
                        </m:d>
                        <m:f>
                          <m:fPr>
                            <m:ctrlPr>
                              <a:rPr kumimoji="0" lang="es-ES" sz="1400" b="0" i="1" u="none" strike="noStrike" kern="0" cap="none" spc="0" normalizeH="0" baseline="0">
                                <a:ln>
                                  <a:noFill/>
                                </a:ln>
                                <a:solidFill>
                                  <a:schemeClr val="accent4">
                                    <a:lumMod val="20000"/>
                                    <a:lumOff val="80000"/>
                                  </a:schemeClr>
                                </a:solidFill>
                                <a:effectLst/>
                                <a:uLnTx/>
                                <a:uFillTx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fPr>
                          <m:num>
                            <m:sSup>
                              <m:sSupPr>
                                <m:ctrlPr>
                                  <a:rPr kumimoji="0" lang="es-ES" sz="1400" b="0" i="1" u="none" strike="noStrike" kern="0" cap="none" spc="0" normalizeH="0" baseline="0">
                                    <a:ln>
                                      <a:noFill/>
                                    </a:ln>
                                    <a:solidFill>
                                      <a:schemeClr val="accent4">
                                        <a:lumMod val="20000"/>
                                        <a:lumOff val="80000"/>
                                      </a:schemeClr>
                                    </a:solidFill>
                                    <a:effectLst/>
                                    <a:uLnTx/>
                                    <a:uFillTx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</m:ctrlPr>
                              </m:sSupPr>
                              <m:e>
                                <m:r>
                                  <a:rPr kumimoji="0" lang="es-ES" sz="1400" b="0" i="1" u="none" strike="noStrike" kern="0" cap="none" spc="0" normalizeH="0" baseline="0">
                                    <a:ln>
                                      <a:noFill/>
                                    </a:ln>
                                    <a:solidFill>
                                      <a:schemeClr val="accent4">
                                        <a:lumMod val="20000"/>
                                        <a:lumOff val="80000"/>
                                      </a:schemeClr>
                                    </a:solidFill>
                                    <a:effectLst/>
                                    <a:uLnTx/>
                                    <a:uFillTx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𝑓</m:t>
                                </m:r>
                              </m:e>
                              <m:sup>
                                <m:r>
                                  <a:rPr kumimoji="0" lang="es-ES" sz="1400" b="0" i="1" u="none" strike="noStrike" kern="0" cap="none" spc="0" normalizeH="0" baseline="0">
                                    <a:ln>
                                      <a:noFill/>
                                    </a:ln>
                                    <a:solidFill>
                                      <a:schemeClr val="accent4">
                                        <a:lumMod val="20000"/>
                                        <a:lumOff val="80000"/>
                                      </a:schemeClr>
                                    </a:solidFill>
                                    <a:effectLst/>
                                    <a:uLnTx/>
                                    <a:uFillTx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′</m:t>
                                </m:r>
                              </m:sup>
                            </m:sSup>
                            <m:r>
                              <a:rPr kumimoji="0" lang="es-ES" sz="1400" b="0" i="1" u="none" strike="noStrike" kern="0" cap="none" spc="0" normalizeH="0" baseline="0">
                                <a:ln>
                                  <a:noFill/>
                                </a:ln>
                                <a:solidFill>
                                  <a:schemeClr val="accent4">
                                    <a:lumMod val="20000"/>
                                    <a:lumOff val="80000"/>
                                  </a:schemeClr>
                                </a:solidFill>
                                <a:effectLst/>
                                <a:uLnTx/>
                                <a:uFillTx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𝑐</m:t>
                            </m:r>
                          </m:num>
                          <m:den>
                            <m:r>
                              <a:rPr kumimoji="0" lang="es-ES" sz="1400" b="0" i="1" u="none" strike="noStrike" kern="0" cap="none" spc="0" normalizeH="0" baseline="0">
                                <a:ln>
                                  <a:noFill/>
                                </a:ln>
                                <a:solidFill>
                                  <a:schemeClr val="accent4">
                                    <a:lumMod val="20000"/>
                                    <a:lumOff val="80000"/>
                                  </a:schemeClr>
                                </a:solidFill>
                                <a:effectLst/>
                                <a:uLnTx/>
                                <a:uFillTx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𝑓𝑦</m:t>
                            </m:r>
                          </m:den>
                        </m:f>
                      </m:e>
                    </m:func>
                  </m:oMath>
                </m:oMathPara>
              </a14:m>
              <a:endParaRPr kumimoji="0" lang="es-ES" sz="1600" b="0" i="1" u="none" strike="noStrike" kern="0" cap="none" spc="0" normalizeH="0" baseline="0">
                <a:ln>
                  <a:noFill/>
                </a:ln>
                <a:solidFill>
                  <a:schemeClr val="accent4">
                    <a:lumMod val="20000"/>
                    <a:lumOff val="80000"/>
                  </a:schemeClr>
                </a:solidFill>
                <a:effectLst/>
                <a:uLnTx/>
                <a:uFillTx/>
                <a:latin typeface="Cambria Math" panose="02040503050406030204" pitchFamily="18" charset="0"/>
                <a:ea typeface="+mn-ea"/>
                <a:cs typeface="+mn-cs"/>
              </a:endParaRPr>
            </a:p>
          </xdr:txBody>
        </xdr:sp>
      </mc:Choice>
      <mc:Fallback xmlns="">
        <xdr:sp macro="" textlink="">
          <xdr:nvSpPr>
            <xdr:cNvPr id="319" name="CuadroTexto 318">
              <a:extLst>
                <a:ext uri="{FF2B5EF4-FFF2-40B4-BE49-F238E27FC236}">
                  <a16:creationId xmlns:a16="http://schemas.microsoft.com/office/drawing/2014/main" id="{0410F6C6-3933-4ED3-B28B-C4AE531FB43B}"/>
                </a:ext>
              </a:extLst>
            </xdr:cNvPr>
            <xdr:cNvSpPr txBox="1"/>
          </xdr:nvSpPr>
          <xdr:spPr>
            <a:xfrm>
              <a:off x="790575" y="130206749"/>
              <a:ext cx="3257550" cy="504825"/>
            </a:xfrm>
            <a:prstGeom prst="rect">
              <a:avLst/>
            </a:prstGeom>
            <a:solidFill>
              <a:srgbClr val="70AD47">
                <a:lumMod val="75000"/>
              </a:srgbClr>
            </a:solidFill>
            <a:ln w="19050" cmpd="dbl">
              <a:solidFill>
                <a:srgbClr val="002060"/>
              </a:solidFill>
            </a:ln>
            <a:effectLst/>
          </xdr:spPr>
          <xdr:txBody>
            <a:bodyPr vertOverflow="clip" horzOverflow="clip" wrap="square" lIns="0" tIns="0" rIns="0" bIns="0" rtlCol="0" anchor="t">
              <a:noAutofit/>
            </a:bodyPr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s-ES" sz="1400" b="0" i="0" u="none" strike="noStrike" kern="0" cap="none" spc="0" normalizeH="0" baseline="0">
                  <a:ln>
                    <a:noFill/>
                  </a:ln>
                  <a:solidFill>
                    <a:schemeClr val="accent4">
                      <a:lumMod val="20000"/>
                      <a:lumOff val="80000"/>
                    </a:schemeClr>
                  </a:solidFill>
                  <a:effectLst/>
                  <a:uLnTx/>
                  <a:uFillTx/>
                  <a:latin typeface="Cambria Math" panose="02040503050406030204" pitchFamily="18" charset="0"/>
                  <a:ea typeface="+mn-ea"/>
                  <a:cs typeface="+mn-cs"/>
                </a:rPr>
                <a:t>𝜌 max⁡〖=0.5∗𝑏_1∗0.85∗(6000/(𝑓𝑦+6000))  (𝑓^′ 𝑐)/𝑓𝑦〗</a:t>
              </a:r>
              <a:endParaRPr kumimoji="0" lang="es-ES" sz="1600" b="0" i="1" u="none" strike="noStrike" kern="0" cap="none" spc="0" normalizeH="0" baseline="0">
                <a:ln>
                  <a:noFill/>
                </a:ln>
                <a:solidFill>
                  <a:schemeClr val="accent4">
                    <a:lumMod val="20000"/>
                    <a:lumOff val="80000"/>
                  </a:schemeClr>
                </a:solidFill>
                <a:effectLst/>
                <a:uLnTx/>
                <a:uFillTx/>
                <a:latin typeface="Cambria Math" panose="02040503050406030204" pitchFamily="18" charset="0"/>
                <a:ea typeface="+mn-ea"/>
                <a:cs typeface="+mn-cs"/>
              </a:endParaRPr>
            </a:p>
          </xdr:txBody>
        </xdr:sp>
      </mc:Fallback>
    </mc:AlternateContent>
    <xdr:clientData/>
  </xdr:oneCellAnchor>
  <xdr:twoCellAnchor>
    <xdr:from>
      <xdr:col>24</xdr:col>
      <xdr:colOff>180975</xdr:colOff>
      <xdr:row>524</xdr:row>
      <xdr:rowOff>28575</xdr:rowOff>
    </xdr:from>
    <xdr:to>
      <xdr:col>25</xdr:col>
      <xdr:colOff>190500</xdr:colOff>
      <xdr:row>526</xdr:row>
      <xdr:rowOff>257175</xdr:rowOff>
    </xdr:to>
    <xdr:cxnSp macro="">
      <xdr:nvCxnSpPr>
        <xdr:cNvPr id="320" name="Conector recto 319">
          <a:extLst>
            <a:ext uri="{FF2B5EF4-FFF2-40B4-BE49-F238E27FC236}">
              <a16:creationId xmlns:a16="http://schemas.microsoft.com/office/drawing/2014/main" id="{4EA6D26B-60CB-4217-96FA-B39A377B9CBA}"/>
            </a:ext>
          </a:extLst>
        </xdr:cNvPr>
        <xdr:cNvCxnSpPr/>
      </xdr:nvCxnSpPr>
      <xdr:spPr>
        <a:xfrm flipV="1">
          <a:off x="6353175" y="119681625"/>
          <a:ext cx="257175" cy="762000"/>
        </a:xfrm>
        <a:prstGeom prst="line">
          <a:avLst/>
        </a:prstGeom>
        <a:ln/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24</xdr:col>
      <xdr:colOff>171450</xdr:colOff>
      <xdr:row>526</xdr:row>
      <xdr:rowOff>85725</xdr:rowOff>
    </xdr:from>
    <xdr:to>
      <xdr:col>24</xdr:col>
      <xdr:colOff>180975</xdr:colOff>
      <xdr:row>526</xdr:row>
      <xdr:rowOff>257175</xdr:rowOff>
    </xdr:to>
    <xdr:cxnSp macro="">
      <xdr:nvCxnSpPr>
        <xdr:cNvPr id="321" name="Conector recto 320">
          <a:extLst>
            <a:ext uri="{FF2B5EF4-FFF2-40B4-BE49-F238E27FC236}">
              <a16:creationId xmlns:a16="http://schemas.microsoft.com/office/drawing/2014/main" id="{815EF43A-E2E0-49C3-BEBF-8EF5823817F9}"/>
            </a:ext>
          </a:extLst>
        </xdr:cNvPr>
        <xdr:cNvCxnSpPr/>
      </xdr:nvCxnSpPr>
      <xdr:spPr>
        <a:xfrm>
          <a:off x="6343650" y="120272175"/>
          <a:ext cx="9525" cy="171450"/>
        </a:xfrm>
        <a:prstGeom prst="line">
          <a:avLst/>
        </a:prstGeom>
        <a:ln/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25</xdr:col>
      <xdr:colOff>190500</xdr:colOff>
      <xdr:row>524</xdr:row>
      <xdr:rowOff>28575</xdr:rowOff>
    </xdr:from>
    <xdr:to>
      <xdr:col>46</xdr:col>
      <xdr:colOff>95250</xdr:colOff>
      <xdr:row>524</xdr:row>
      <xdr:rowOff>28575</xdr:rowOff>
    </xdr:to>
    <xdr:cxnSp macro="">
      <xdr:nvCxnSpPr>
        <xdr:cNvPr id="322" name="Conector recto 321">
          <a:extLst>
            <a:ext uri="{FF2B5EF4-FFF2-40B4-BE49-F238E27FC236}">
              <a16:creationId xmlns:a16="http://schemas.microsoft.com/office/drawing/2014/main" id="{9DCA4E58-A54E-4D3B-B24C-BC6499083FCA}"/>
            </a:ext>
          </a:extLst>
        </xdr:cNvPr>
        <xdr:cNvCxnSpPr/>
      </xdr:nvCxnSpPr>
      <xdr:spPr>
        <a:xfrm>
          <a:off x="6610350" y="119681625"/>
          <a:ext cx="5267325" cy="0"/>
        </a:xfrm>
        <a:prstGeom prst="line">
          <a:avLst/>
        </a:prstGeom>
        <a:ln/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20</xdr:col>
      <xdr:colOff>19050</xdr:colOff>
      <xdr:row>525</xdr:row>
      <xdr:rowOff>114300</xdr:rowOff>
    </xdr:from>
    <xdr:to>
      <xdr:col>22</xdr:col>
      <xdr:colOff>247649</xdr:colOff>
      <xdr:row>526</xdr:row>
      <xdr:rowOff>200025</xdr:rowOff>
    </xdr:to>
    <xdr:sp macro="" textlink="">
      <xdr:nvSpPr>
        <xdr:cNvPr id="323" name="Corchetes 322">
          <a:extLst>
            <a:ext uri="{FF2B5EF4-FFF2-40B4-BE49-F238E27FC236}">
              <a16:creationId xmlns:a16="http://schemas.microsoft.com/office/drawing/2014/main" id="{FEACE19F-CD5B-41F0-9A43-5A0CB301B5B8}"/>
            </a:ext>
          </a:extLst>
        </xdr:cNvPr>
        <xdr:cNvSpPr/>
      </xdr:nvSpPr>
      <xdr:spPr>
        <a:xfrm>
          <a:off x="5200650" y="120034050"/>
          <a:ext cx="723899" cy="352425"/>
        </a:xfrm>
        <a:prstGeom prst="bracketPair">
          <a:avLst/>
        </a:prstGeom>
        <a:noFill/>
        <a:ln w="12700" cap="flat" cmpd="sng" algn="ctr">
          <a:solidFill>
            <a:srgbClr val="FF0066"/>
          </a:solidFill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PE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38</xdr:col>
      <xdr:colOff>104775</xdr:colOff>
      <xdr:row>526</xdr:row>
      <xdr:rowOff>47626</xdr:rowOff>
    </xdr:from>
    <xdr:to>
      <xdr:col>42</xdr:col>
      <xdr:colOff>161925</xdr:colOff>
      <xdr:row>526</xdr:row>
      <xdr:rowOff>238126</xdr:rowOff>
    </xdr:to>
    <xdr:sp macro="" textlink="">
      <xdr:nvSpPr>
        <xdr:cNvPr id="324" name="Corchetes 323">
          <a:extLst>
            <a:ext uri="{FF2B5EF4-FFF2-40B4-BE49-F238E27FC236}">
              <a16:creationId xmlns:a16="http://schemas.microsoft.com/office/drawing/2014/main" id="{EC3A0BD4-D907-4F28-A7A0-F6E528440364}"/>
            </a:ext>
          </a:extLst>
        </xdr:cNvPr>
        <xdr:cNvSpPr/>
      </xdr:nvSpPr>
      <xdr:spPr>
        <a:xfrm>
          <a:off x="9858375" y="120234076"/>
          <a:ext cx="1095375" cy="190500"/>
        </a:xfrm>
        <a:prstGeom prst="bracketPair">
          <a:avLst/>
        </a:prstGeom>
        <a:noFill/>
        <a:ln w="12700" cap="flat" cmpd="sng" algn="ctr">
          <a:solidFill>
            <a:srgbClr val="FF0066"/>
          </a:solidFill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PE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34</xdr:col>
      <xdr:colOff>200025</xdr:colOff>
      <xdr:row>524</xdr:row>
      <xdr:rowOff>352425</xdr:rowOff>
    </xdr:from>
    <xdr:to>
      <xdr:col>39</xdr:col>
      <xdr:colOff>180975</xdr:colOff>
      <xdr:row>525</xdr:row>
      <xdr:rowOff>225425</xdr:rowOff>
    </xdr:to>
    <xdr:sp macro="" textlink="">
      <xdr:nvSpPr>
        <xdr:cNvPr id="325" name="Corchetes 324">
          <a:extLst>
            <a:ext uri="{FF2B5EF4-FFF2-40B4-BE49-F238E27FC236}">
              <a16:creationId xmlns:a16="http://schemas.microsoft.com/office/drawing/2014/main" id="{FF3CD9E4-9A1D-47E8-A437-39082350CA3E}"/>
            </a:ext>
          </a:extLst>
        </xdr:cNvPr>
        <xdr:cNvSpPr/>
      </xdr:nvSpPr>
      <xdr:spPr>
        <a:xfrm>
          <a:off x="8848725" y="119919750"/>
          <a:ext cx="1333500" cy="225425"/>
        </a:xfrm>
        <a:prstGeom prst="bracketPair">
          <a:avLst/>
        </a:prstGeom>
        <a:noFill/>
        <a:ln w="12700" cap="flat" cmpd="sng" algn="ctr">
          <a:solidFill>
            <a:srgbClr val="FF0066"/>
          </a:solidFill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PE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42</xdr:col>
      <xdr:colOff>247649</xdr:colOff>
      <xdr:row>526</xdr:row>
      <xdr:rowOff>38100</xdr:rowOff>
    </xdr:from>
    <xdr:to>
      <xdr:col>46</xdr:col>
      <xdr:colOff>38100</xdr:colOff>
      <xdr:row>526</xdr:row>
      <xdr:rowOff>247650</xdr:rowOff>
    </xdr:to>
    <xdr:sp macro="" textlink="">
      <xdr:nvSpPr>
        <xdr:cNvPr id="326" name="Corchetes 325">
          <a:extLst>
            <a:ext uri="{FF2B5EF4-FFF2-40B4-BE49-F238E27FC236}">
              <a16:creationId xmlns:a16="http://schemas.microsoft.com/office/drawing/2014/main" id="{3F354DC1-380C-482E-9A55-E26E0C8DCAFA}"/>
            </a:ext>
          </a:extLst>
        </xdr:cNvPr>
        <xdr:cNvSpPr/>
      </xdr:nvSpPr>
      <xdr:spPr>
        <a:xfrm>
          <a:off x="11039474" y="120224550"/>
          <a:ext cx="781051" cy="209550"/>
        </a:xfrm>
        <a:prstGeom prst="bracketPair">
          <a:avLst/>
        </a:prstGeom>
        <a:noFill/>
        <a:ln w="12700" cap="flat" cmpd="sng" algn="ctr">
          <a:solidFill>
            <a:srgbClr val="FF0066"/>
          </a:solidFill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PE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12</xdr:col>
      <xdr:colOff>57150</xdr:colOff>
      <xdr:row>531</xdr:row>
      <xdr:rowOff>238125</xdr:rowOff>
    </xdr:from>
    <xdr:to>
      <xdr:col>28</xdr:col>
      <xdr:colOff>0</xdr:colOff>
      <xdr:row>534</xdr:row>
      <xdr:rowOff>219075</xdr:rowOff>
    </xdr:to>
    <xdr:sp macro="" textlink="">
      <xdr:nvSpPr>
        <xdr:cNvPr id="327" name="Corchetes 326">
          <a:extLst>
            <a:ext uri="{FF2B5EF4-FFF2-40B4-BE49-F238E27FC236}">
              <a16:creationId xmlns:a16="http://schemas.microsoft.com/office/drawing/2014/main" id="{10FF3894-0D5E-4C41-9DF3-65B64EEE7F6E}"/>
            </a:ext>
          </a:extLst>
        </xdr:cNvPr>
        <xdr:cNvSpPr/>
      </xdr:nvSpPr>
      <xdr:spPr>
        <a:xfrm>
          <a:off x="3219450" y="121539000"/>
          <a:ext cx="4143375" cy="790575"/>
        </a:xfrm>
        <a:prstGeom prst="bracketPair">
          <a:avLst/>
        </a:prstGeom>
        <a:noFill/>
        <a:ln w="19050" cap="flat" cmpd="sng" algn="ctr">
          <a:solidFill>
            <a:srgbClr val="FF0000"/>
          </a:solidFill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PE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19</xdr:col>
      <xdr:colOff>228600</xdr:colOff>
      <xdr:row>533</xdr:row>
      <xdr:rowOff>57150</xdr:rowOff>
    </xdr:from>
    <xdr:to>
      <xdr:col>27</xdr:col>
      <xdr:colOff>104775</xdr:colOff>
      <xdr:row>534</xdr:row>
      <xdr:rowOff>190500</xdr:rowOff>
    </xdr:to>
    <xdr:sp macro="" textlink="">
      <xdr:nvSpPr>
        <xdr:cNvPr id="328" name="Corchetes 327">
          <a:extLst>
            <a:ext uri="{FF2B5EF4-FFF2-40B4-BE49-F238E27FC236}">
              <a16:creationId xmlns:a16="http://schemas.microsoft.com/office/drawing/2014/main" id="{7328933D-689D-484E-96A8-9FD1A2DAB16F}"/>
            </a:ext>
          </a:extLst>
        </xdr:cNvPr>
        <xdr:cNvSpPr/>
      </xdr:nvSpPr>
      <xdr:spPr>
        <a:xfrm>
          <a:off x="5114925" y="121881900"/>
          <a:ext cx="1905000" cy="409575"/>
        </a:xfrm>
        <a:prstGeom prst="bracketPair">
          <a:avLst/>
        </a:prstGeom>
        <a:noFill/>
        <a:ln w="12700" cap="flat" cmpd="sng" algn="ctr">
          <a:solidFill>
            <a:srgbClr val="FF0066"/>
          </a:solidFill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PE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12</xdr:col>
      <xdr:colOff>180975</xdr:colOff>
      <xdr:row>539</xdr:row>
      <xdr:rowOff>76200</xdr:rowOff>
    </xdr:from>
    <xdr:to>
      <xdr:col>20</xdr:col>
      <xdr:colOff>114300</xdr:colOff>
      <xdr:row>540</xdr:row>
      <xdr:rowOff>219075</xdr:rowOff>
    </xdr:to>
    <xdr:sp macro="" textlink="">
      <xdr:nvSpPr>
        <xdr:cNvPr id="329" name="Corchetes 328">
          <a:extLst>
            <a:ext uri="{FF2B5EF4-FFF2-40B4-BE49-F238E27FC236}">
              <a16:creationId xmlns:a16="http://schemas.microsoft.com/office/drawing/2014/main" id="{D9A6F2A5-CD7A-4525-B51E-1A626CA16EA2}"/>
            </a:ext>
          </a:extLst>
        </xdr:cNvPr>
        <xdr:cNvSpPr/>
      </xdr:nvSpPr>
      <xdr:spPr>
        <a:xfrm>
          <a:off x="3286125" y="123310650"/>
          <a:ext cx="2009775" cy="409575"/>
        </a:xfrm>
        <a:prstGeom prst="bracketPair">
          <a:avLst/>
        </a:prstGeom>
        <a:noFill/>
        <a:ln w="19050" cap="flat" cmpd="sng" algn="ctr">
          <a:solidFill>
            <a:srgbClr val="FF0000"/>
          </a:solidFill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PE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17</xdr:col>
      <xdr:colOff>19050</xdr:colOff>
      <xdr:row>548</xdr:row>
      <xdr:rowOff>28576</xdr:rowOff>
    </xdr:from>
    <xdr:to>
      <xdr:col>21</xdr:col>
      <xdr:colOff>190500</xdr:colOff>
      <xdr:row>548</xdr:row>
      <xdr:rowOff>257176</xdr:rowOff>
    </xdr:to>
    <xdr:sp macro="" textlink="">
      <xdr:nvSpPr>
        <xdr:cNvPr id="330" name="Corchetes 329">
          <a:extLst>
            <a:ext uri="{FF2B5EF4-FFF2-40B4-BE49-F238E27FC236}">
              <a16:creationId xmlns:a16="http://schemas.microsoft.com/office/drawing/2014/main" id="{59881A43-4543-461E-8AFE-F4E1C0905AA4}"/>
            </a:ext>
          </a:extLst>
        </xdr:cNvPr>
        <xdr:cNvSpPr/>
      </xdr:nvSpPr>
      <xdr:spPr>
        <a:xfrm>
          <a:off x="4410075" y="125396626"/>
          <a:ext cx="1209675" cy="228600"/>
        </a:xfrm>
        <a:prstGeom prst="bracketPair">
          <a:avLst/>
        </a:prstGeom>
        <a:noFill/>
        <a:ln w="12700" cap="flat" cmpd="sng" algn="ctr">
          <a:solidFill>
            <a:srgbClr val="FF0066"/>
          </a:solidFill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PE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17</xdr:col>
      <xdr:colOff>95250</xdr:colOff>
      <xdr:row>561</xdr:row>
      <xdr:rowOff>209550</xdr:rowOff>
    </xdr:from>
    <xdr:to>
      <xdr:col>17</xdr:col>
      <xdr:colOff>171450</xdr:colOff>
      <xdr:row>562</xdr:row>
      <xdr:rowOff>209550</xdr:rowOff>
    </xdr:to>
    <xdr:cxnSp macro="">
      <xdr:nvCxnSpPr>
        <xdr:cNvPr id="331" name="Conector recto 330">
          <a:extLst>
            <a:ext uri="{FF2B5EF4-FFF2-40B4-BE49-F238E27FC236}">
              <a16:creationId xmlns:a16="http://schemas.microsoft.com/office/drawing/2014/main" id="{9AF23B16-3531-4F84-968E-065CB6BCA4DF}"/>
            </a:ext>
          </a:extLst>
        </xdr:cNvPr>
        <xdr:cNvCxnSpPr/>
      </xdr:nvCxnSpPr>
      <xdr:spPr>
        <a:xfrm flipV="1">
          <a:off x="4486275" y="128692275"/>
          <a:ext cx="76200" cy="266700"/>
        </a:xfrm>
        <a:prstGeom prst="line">
          <a:avLst/>
        </a:prstGeom>
        <a:ln>
          <a:solidFill>
            <a:srgbClr val="FF0066"/>
          </a:solidFill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17</xdr:col>
      <xdr:colOff>19050</xdr:colOff>
      <xdr:row>562</xdr:row>
      <xdr:rowOff>133350</xdr:rowOff>
    </xdr:from>
    <xdr:to>
      <xdr:col>17</xdr:col>
      <xdr:colOff>104775</xdr:colOff>
      <xdr:row>562</xdr:row>
      <xdr:rowOff>209550</xdr:rowOff>
    </xdr:to>
    <xdr:cxnSp macro="">
      <xdr:nvCxnSpPr>
        <xdr:cNvPr id="332" name="Conector recto 331">
          <a:extLst>
            <a:ext uri="{FF2B5EF4-FFF2-40B4-BE49-F238E27FC236}">
              <a16:creationId xmlns:a16="http://schemas.microsoft.com/office/drawing/2014/main" id="{1BF17DDB-3434-44AD-877C-90CAD5349138}"/>
            </a:ext>
          </a:extLst>
        </xdr:cNvPr>
        <xdr:cNvCxnSpPr/>
      </xdr:nvCxnSpPr>
      <xdr:spPr>
        <a:xfrm>
          <a:off x="4410075" y="128882775"/>
          <a:ext cx="85725" cy="76200"/>
        </a:xfrm>
        <a:prstGeom prst="line">
          <a:avLst/>
        </a:prstGeom>
        <a:ln>
          <a:solidFill>
            <a:srgbClr val="FF0066"/>
          </a:solidFill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17</xdr:col>
      <xdr:colOff>171450</xdr:colOff>
      <xdr:row>561</xdr:row>
      <xdr:rowOff>228600</xdr:rowOff>
    </xdr:from>
    <xdr:to>
      <xdr:col>21</xdr:col>
      <xdr:colOff>200025</xdr:colOff>
      <xdr:row>561</xdr:row>
      <xdr:rowOff>228600</xdr:rowOff>
    </xdr:to>
    <xdr:cxnSp macro="">
      <xdr:nvCxnSpPr>
        <xdr:cNvPr id="333" name="Conector recto 332">
          <a:extLst>
            <a:ext uri="{FF2B5EF4-FFF2-40B4-BE49-F238E27FC236}">
              <a16:creationId xmlns:a16="http://schemas.microsoft.com/office/drawing/2014/main" id="{004CD2F6-BF47-4532-B355-18A8351F30CF}"/>
            </a:ext>
          </a:extLst>
        </xdr:cNvPr>
        <xdr:cNvCxnSpPr/>
      </xdr:nvCxnSpPr>
      <xdr:spPr>
        <a:xfrm>
          <a:off x="4562475" y="128711325"/>
          <a:ext cx="1066800" cy="0"/>
        </a:xfrm>
        <a:prstGeom prst="line">
          <a:avLst/>
        </a:prstGeom>
        <a:ln>
          <a:solidFill>
            <a:srgbClr val="FF0066"/>
          </a:solidFill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21</xdr:col>
      <xdr:colOff>19049</xdr:colOff>
      <xdr:row>568</xdr:row>
      <xdr:rowOff>114300</xdr:rowOff>
    </xdr:from>
    <xdr:to>
      <xdr:col>23</xdr:col>
      <xdr:colOff>0</xdr:colOff>
      <xdr:row>569</xdr:row>
      <xdr:rowOff>133350</xdr:rowOff>
    </xdr:to>
    <xdr:sp macro="" textlink="">
      <xdr:nvSpPr>
        <xdr:cNvPr id="334" name="Corchetes 333">
          <a:extLst>
            <a:ext uri="{FF2B5EF4-FFF2-40B4-BE49-F238E27FC236}">
              <a16:creationId xmlns:a16="http://schemas.microsoft.com/office/drawing/2014/main" id="{D13C916A-E009-4CAD-920B-AF2ACB84ECE1}"/>
            </a:ext>
          </a:extLst>
        </xdr:cNvPr>
        <xdr:cNvSpPr/>
      </xdr:nvSpPr>
      <xdr:spPr>
        <a:xfrm>
          <a:off x="5448299" y="130244850"/>
          <a:ext cx="476251" cy="285750"/>
        </a:xfrm>
        <a:prstGeom prst="bracketPair">
          <a:avLst/>
        </a:prstGeom>
        <a:noFill/>
        <a:ln w="19050" cap="flat" cmpd="sng" algn="ctr">
          <a:solidFill>
            <a:srgbClr val="FF0000"/>
          </a:solidFill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PE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25</xdr:col>
      <xdr:colOff>190500</xdr:colOff>
      <xdr:row>568</xdr:row>
      <xdr:rowOff>57149</xdr:rowOff>
    </xdr:from>
    <xdr:to>
      <xdr:col>35</xdr:col>
      <xdr:colOff>38100</xdr:colOff>
      <xdr:row>569</xdr:row>
      <xdr:rowOff>257175</xdr:rowOff>
    </xdr:to>
    <xdr:sp macro="" textlink="">
      <xdr:nvSpPr>
        <xdr:cNvPr id="335" name="Corchetes 334">
          <a:extLst>
            <a:ext uri="{FF2B5EF4-FFF2-40B4-BE49-F238E27FC236}">
              <a16:creationId xmlns:a16="http://schemas.microsoft.com/office/drawing/2014/main" id="{D7940DDF-7EB1-47D0-9383-B27AB2BC44FF}"/>
            </a:ext>
          </a:extLst>
        </xdr:cNvPr>
        <xdr:cNvSpPr/>
      </xdr:nvSpPr>
      <xdr:spPr>
        <a:xfrm>
          <a:off x="6610350" y="130187699"/>
          <a:ext cx="2324100" cy="466726"/>
        </a:xfrm>
        <a:prstGeom prst="bracketPair">
          <a:avLst/>
        </a:prstGeom>
        <a:noFill/>
        <a:ln w="19050" cap="flat" cmpd="sng" algn="ctr">
          <a:solidFill>
            <a:srgbClr val="FF0000"/>
          </a:solidFill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PE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35</xdr:col>
      <xdr:colOff>209550</xdr:colOff>
      <xdr:row>568</xdr:row>
      <xdr:rowOff>38101</xdr:rowOff>
    </xdr:from>
    <xdr:to>
      <xdr:col>41</xdr:col>
      <xdr:colOff>76199</xdr:colOff>
      <xdr:row>569</xdr:row>
      <xdr:rowOff>219075</xdr:rowOff>
    </xdr:to>
    <xdr:sp macro="" textlink="">
      <xdr:nvSpPr>
        <xdr:cNvPr id="336" name="Corchetes 335">
          <a:extLst>
            <a:ext uri="{FF2B5EF4-FFF2-40B4-BE49-F238E27FC236}">
              <a16:creationId xmlns:a16="http://schemas.microsoft.com/office/drawing/2014/main" id="{F9508A58-D853-4868-9B6B-AFE3DA9A8292}"/>
            </a:ext>
          </a:extLst>
        </xdr:cNvPr>
        <xdr:cNvSpPr/>
      </xdr:nvSpPr>
      <xdr:spPr>
        <a:xfrm>
          <a:off x="9105900" y="130168651"/>
          <a:ext cx="1514474" cy="447674"/>
        </a:xfrm>
        <a:prstGeom prst="bracketPair">
          <a:avLst/>
        </a:prstGeom>
        <a:noFill/>
        <a:ln w="19050" cap="flat" cmpd="sng" algn="ctr">
          <a:solidFill>
            <a:srgbClr val="FF0000"/>
          </a:solidFill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PE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24</xdr:col>
      <xdr:colOff>1</xdr:colOff>
      <xdr:row>554</xdr:row>
      <xdr:rowOff>38100</xdr:rowOff>
    </xdr:from>
    <xdr:to>
      <xdr:col>38</xdr:col>
      <xdr:colOff>28575</xdr:colOff>
      <xdr:row>555</xdr:row>
      <xdr:rowOff>247650</xdr:rowOff>
    </xdr:to>
    <xdr:sp macro="" textlink="">
      <xdr:nvSpPr>
        <xdr:cNvPr id="337" name="Corchetes 336">
          <a:extLst>
            <a:ext uri="{FF2B5EF4-FFF2-40B4-BE49-F238E27FC236}">
              <a16:creationId xmlns:a16="http://schemas.microsoft.com/office/drawing/2014/main" id="{7CDD9B65-7694-40F0-84F2-D6DB14C2688E}"/>
            </a:ext>
          </a:extLst>
        </xdr:cNvPr>
        <xdr:cNvSpPr/>
      </xdr:nvSpPr>
      <xdr:spPr>
        <a:xfrm>
          <a:off x="6172201" y="126796800"/>
          <a:ext cx="3609974" cy="476250"/>
        </a:xfrm>
        <a:prstGeom prst="bracketPair">
          <a:avLst/>
        </a:prstGeom>
        <a:noFill/>
        <a:ln w="12700" cap="flat" cmpd="sng" algn="ctr">
          <a:solidFill>
            <a:srgbClr val="FF0066"/>
          </a:solidFill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PE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oneCellAnchor>
    <xdr:from>
      <xdr:col>3</xdr:col>
      <xdr:colOff>95250</xdr:colOff>
      <xdr:row>587</xdr:row>
      <xdr:rowOff>57150</xdr:rowOff>
    </xdr:from>
    <xdr:ext cx="1466850" cy="571500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38" name="CuadroTexto 337">
              <a:extLst>
                <a:ext uri="{FF2B5EF4-FFF2-40B4-BE49-F238E27FC236}">
                  <a16:creationId xmlns:a16="http://schemas.microsoft.com/office/drawing/2014/main" id="{D6BD4A97-3E72-4AC1-AD19-C4CC3CE7A7DC}"/>
                </a:ext>
              </a:extLst>
            </xdr:cNvPr>
            <xdr:cNvSpPr txBox="1"/>
          </xdr:nvSpPr>
          <xdr:spPr>
            <a:xfrm>
              <a:off x="838200" y="135359775"/>
              <a:ext cx="1466850" cy="571500"/>
            </a:xfrm>
            <a:prstGeom prst="rect">
              <a:avLst/>
            </a:prstGeom>
            <a:solidFill>
              <a:srgbClr val="70AD47">
                <a:lumMod val="75000"/>
              </a:srgbClr>
            </a:solidFill>
            <a:ln w="19050" cmpd="dbl">
              <a:solidFill>
                <a:srgbClr val="002060"/>
              </a:solidFill>
            </a:ln>
            <a:effectLst/>
          </xdr:spPr>
          <xdr:txBody>
            <a:bodyPr vertOverflow="clip" horzOverflow="clip" wrap="square" lIns="0" tIns="0" rIns="0" bIns="0" rtlCol="0" anchor="t">
              <a:noAutofit/>
            </a:bodyPr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kumimoji="0" lang="es-ES" sz="1600" b="0" i="1" u="none" strike="noStrike" kern="0" cap="none" spc="0" normalizeH="0" baseline="0">
                        <a:ln>
                          <a:noFill/>
                        </a:ln>
                        <a:solidFill>
                          <a:schemeClr val="accent4">
                            <a:lumMod val="20000"/>
                            <a:lumOff val="80000"/>
                          </a:schemeClr>
                        </a:solidFill>
                        <a:effectLst/>
                        <a:uLnTx/>
                        <a:uFillTx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𝑛</m:t>
                    </m:r>
                    <m:r>
                      <a:rPr kumimoji="0" lang="es-ES" sz="1600" b="0" i="1" u="none" strike="noStrike" kern="0" cap="none" spc="0" normalizeH="0" baseline="0">
                        <a:ln>
                          <a:noFill/>
                        </a:ln>
                        <a:solidFill>
                          <a:schemeClr val="accent4">
                            <a:lumMod val="20000"/>
                            <a:lumOff val="80000"/>
                          </a:schemeClr>
                        </a:solidFill>
                        <a:effectLst/>
                        <a:uLnTx/>
                        <a:uFillTx/>
                        <a:latin typeface="Cambria Math" panose="02040503050406030204" pitchFamily="18" charset="0"/>
                        <a:ea typeface="+mn-ea"/>
                        <a:cs typeface="+mn-cs"/>
                      </a:rPr>
                      <m:t>°</m:t>
                    </m:r>
                    <m:r>
                      <a:rPr kumimoji="0" lang="es-ES" sz="1600" b="0" i="1" u="none" strike="noStrike" kern="0" cap="none" spc="0" normalizeH="0" baseline="0">
                        <a:ln>
                          <a:noFill/>
                        </a:ln>
                        <a:solidFill>
                          <a:schemeClr val="accent4">
                            <a:lumMod val="20000"/>
                            <a:lumOff val="80000"/>
                          </a:schemeClr>
                        </a:solidFill>
                        <a:effectLst/>
                        <a:uLnTx/>
                        <a:uFillTx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𝑣</m:t>
                    </m:r>
                    <m:r>
                      <a:rPr kumimoji="0" lang="es-ES" sz="1600" b="0" i="1" u="none" strike="noStrike" kern="0" cap="none" spc="0" normalizeH="0" baseline="0" noProof="0">
                        <a:ln>
                          <a:noFill/>
                        </a:ln>
                        <a:solidFill>
                          <a:schemeClr val="accent4">
                            <a:lumMod val="20000"/>
                            <a:lumOff val="80000"/>
                          </a:schemeClr>
                        </a:solidFill>
                        <a:effectLst/>
                        <a:uLnTx/>
                        <a:uFillTx/>
                        <a:latin typeface="Cambria Math" panose="02040503050406030204" pitchFamily="18" charset="0"/>
                        <a:ea typeface="+mn-ea"/>
                        <a:cs typeface="+mn-cs"/>
                      </a:rPr>
                      <m:t>=</m:t>
                    </m:r>
                    <m:f>
                      <m:fPr>
                        <m:ctrlPr>
                          <a:rPr kumimoji="0" lang="es-ES" sz="1600" b="0" i="1" u="none" strike="noStrike" kern="0" cap="none" spc="0" normalizeH="0" baseline="0" noProof="0">
                            <a:ln>
                              <a:noFill/>
                            </a:ln>
                            <a:solidFill>
                              <a:schemeClr val="accent4">
                                <a:lumMod val="20000"/>
                                <a:lumOff val="80000"/>
                              </a:schemeClr>
                            </a:solidFill>
                            <a:effectLst/>
                            <a:uLnTx/>
                            <a:uFillTx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fPr>
                      <m:num>
                        <m:r>
                          <a:rPr kumimoji="0" lang="es-ES" sz="1600" b="0" i="1" u="none" strike="noStrike" kern="0" cap="none" spc="0" normalizeH="0" baseline="0" noProof="0">
                            <a:ln>
                              <a:noFill/>
                            </a:ln>
                            <a:solidFill>
                              <a:schemeClr val="accent4">
                                <a:lumMod val="20000"/>
                                <a:lumOff val="80000"/>
                              </a:schemeClr>
                            </a:solidFill>
                            <a:effectLst/>
                            <a:uLnTx/>
                            <a:uFillTx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𝐴𝑠</m:t>
                        </m:r>
                      </m:num>
                      <m:den>
                        <m:r>
                          <a:rPr kumimoji="0" lang="es-ES" sz="1600" b="0" i="1" u="none" strike="noStrike" kern="0" cap="none" spc="0" normalizeH="0" baseline="0" noProof="0">
                            <a:ln>
                              <a:noFill/>
                            </a:ln>
                            <a:solidFill>
                              <a:schemeClr val="accent4">
                                <a:lumMod val="20000"/>
                                <a:lumOff val="80000"/>
                              </a:schemeClr>
                            </a:solidFill>
                            <a:effectLst/>
                            <a:uLnTx/>
                            <a:uFillTx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𝐴𝑣</m:t>
                        </m:r>
                        <m:r>
                          <a:rPr kumimoji="0" lang="es-ES" sz="1600" b="0" i="1" u="none" strike="noStrike" kern="0" cap="none" spc="0" normalizeH="0" baseline="0" noProof="0">
                            <a:ln>
                              <a:noFill/>
                            </a:ln>
                            <a:solidFill>
                              <a:schemeClr val="accent4">
                                <a:lumMod val="20000"/>
                                <a:lumOff val="80000"/>
                              </a:schemeClr>
                            </a:solidFill>
                            <a:effectLst/>
                            <a:uLnTx/>
                            <a:uFillTx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#7</m:t>
                        </m:r>
                      </m:den>
                    </m:f>
                  </m:oMath>
                </m:oMathPara>
              </a14:m>
              <a:endParaRPr kumimoji="0" lang="es-ES" sz="1600" b="0" i="1" u="none" strike="noStrike" kern="0" cap="none" spc="0" normalizeH="0" baseline="0" noProof="0">
                <a:ln>
                  <a:noFill/>
                </a:ln>
                <a:solidFill>
                  <a:schemeClr val="accent4">
                    <a:lumMod val="20000"/>
                    <a:lumOff val="80000"/>
                  </a:schemeClr>
                </a:solidFill>
                <a:effectLst/>
                <a:uLnTx/>
                <a:uFillTx/>
                <a:latin typeface="Cambria Math" panose="02040503050406030204" pitchFamily="18" charset="0"/>
                <a:ea typeface="+mn-ea"/>
                <a:cs typeface="+mn-cs"/>
              </a:endParaRPr>
            </a:p>
          </xdr:txBody>
        </xdr:sp>
      </mc:Choice>
      <mc:Fallback xmlns="">
        <xdr:sp macro="" textlink="">
          <xdr:nvSpPr>
            <xdr:cNvPr id="338" name="CuadroTexto 337">
              <a:extLst>
                <a:ext uri="{FF2B5EF4-FFF2-40B4-BE49-F238E27FC236}">
                  <a16:creationId xmlns:a16="http://schemas.microsoft.com/office/drawing/2014/main" id="{D6BD4A97-3E72-4AC1-AD19-C4CC3CE7A7DC}"/>
                </a:ext>
              </a:extLst>
            </xdr:cNvPr>
            <xdr:cNvSpPr txBox="1"/>
          </xdr:nvSpPr>
          <xdr:spPr>
            <a:xfrm>
              <a:off x="838200" y="135359775"/>
              <a:ext cx="1466850" cy="571500"/>
            </a:xfrm>
            <a:prstGeom prst="rect">
              <a:avLst/>
            </a:prstGeom>
            <a:solidFill>
              <a:srgbClr val="70AD47">
                <a:lumMod val="75000"/>
              </a:srgbClr>
            </a:solidFill>
            <a:ln w="19050" cmpd="dbl">
              <a:solidFill>
                <a:srgbClr val="002060"/>
              </a:solidFill>
            </a:ln>
            <a:effectLst/>
          </xdr:spPr>
          <xdr:txBody>
            <a:bodyPr vertOverflow="clip" horzOverflow="clip" wrap="square" lIns="0" tIns="0" rIns="0" bIns="0" rtlCol="0" anchor="t">
              <a:noAutofit/>
            </a:bodyPr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s-ES" sz="1600" b="0" i="0" u="none" strike="noStrike" kern="0" cap="none" spc="0" normalizeH="0" baseline="0">
                  <a:ln>
                    <a:noFill/>
                  </a:ln>
                  <a:solidFill>
                    <a:schemeClr val="accent4">
                      <a:lumMod val="20000"/>
                      <a:lumOff val="80000"/>
                    </a:schemeClr>
                  </a:solidFill>
                  <a:effectLst/>
                  <a:uLnTx/>
                  <a:uFillTx/>
                  <a:latin typeface="Cambria Math" panose="02040503050406030204" pitchFamily="18" charset="0"/>
                  <a:ea typeface="+mn-ea"/>
                  <a:cs typeface="+mn-cs"/>
                </a:rPr>
                <a:t>𝑛°𝑣</a:t>
              </a:r>
              <a:r>
                <a:rPr kumimoji="0" lang="es-ES" sz="1600" b="0" i="0" u="none" strike="noStrike" kern="0" cap="none" spc="0" normalizeH="0" baseline="0" noProof="0">
                  <a:ln>
                    <a:noFill/>
                  </a:ln>
                  <a:solidFill>
                    <a:schemeClr val="accent4">
                      <a:lumMod val="20000"/>
                      <a:lumOff val="80000"/>
                    </a:schemeClr>
                  </a:solidFill>
                  <a:effectLst/>
                  <a:uLnTx/>
                  <a:uFillTx/>
                  <a:latin typeface="Cambria Math" panose="02040503050406030204" pitchFamily="18" charset="0"/>
                  <a:ea typeface="+mn-ea"/>
                  <a:cs typeface="+mn-cs"/>
                </a:rPr>
                <a:t>=𝐴𝑠/(𝐴𝑣#7)</a:t>
              </a:r>
              <a:endParaRPr kumimoji="0" lang="es-ES" sz="1600" b="0" i="1" u="none" strike="noStrike" kern="0" cap="none" spc="0" normalizeH="0" baseline="0" noProof="0">
                <a:ln>
                  <a:noFill/>
                </a:ln>
                <a:solidFill>
                  <a:schemeClr val="accent4">
                    <a:lumMod val="20000"/>
                    <a:lumOff val="80000"/>
                  </a:schemeClr>
                </a:solidFill>
                <a:effectLst/>
                <a:uLnTx/>
                <a:uFillTx/>
                <a:latin typeface="Cambria Math" panose="02040503050406030204" pitchFamily="18" charset="0"/>
                <a:ea typeface="+mn-ea"/>
                <a:cs typeface="+mn-cs"/>
              </a:endParaRPr>
            </a:p>
          </xdr:txBody>
        </xdr:sp>
      </mc:Fallback>
    </mc:AlternateContent>
    <xdr:clientData/>
  </xdr:oneCellAnchor>
  <xdr:twoCellAnchor>
    <xdr:from>
      <xdr:col>12</xdr:col>
      <xdr:colOff>161924</xdr:colOff>
      <xdr:row>587</xdr:row>
      <xdr:rowOff>57150</xdr:rowOff>
    </xdr:from>
    <xdr:to>
      <xdr:col>18</xdr:col>
      <xdr:colOff>95249</xdr:colOff>
      <xdr:row>589</xdr:row>
      <xdr:rowOff>9525</xdr:rowOff>
    </xdr:to>
    <xdr:sp macro="" textlink="">
      <xdr:nvSpPr>
        <xdr:cNvPr id="339" name="Corchetes 338">
          <a:extLst>
            <a:ext uri="{FF2B5EF4-FFF2-40B4-BE49-F238E27FC236}">
              <a16:creationId xmlns:a16="http://schemas.microsoft.com/office/drawing/2014/main" id="{054AE2E7-6601-4DFB-B10D-2EBB8CD0B165}"/>
            </a:ext>
          </a:extLst>
        </xdr:cNvPr>
        <xdr:cNvSpPr/>
      </xdr:nvSpPr>
      <xdr:spPr>
        <a:xfrm>
          <a:off x="3267074" y="135359775"/>
          <a:ext cx="1466850" cy="523875"/>
        </a:xfrm>
        <a:prstGeom prst="bracketPair">
          <a:avLst/>
        </a:prstGeom>
        <a:noFill/>
        <a:ln w="19050" cap="flat" cmpd="sng" algn="ctr">
          <a:solidFill>
            <a:srgbClr val="FF0000"/>
          </a:solidFill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PE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oneCellAnchor>
    <xdr:from>
      <xdr:col>3</xdr:col>
      <xdr:colOff>38101</xdr:colOff>
      <xdr:row>610</xdr:row>
      <xdr:rowOff>171450</xdr:rowOff>
    </xdr:from>
    <xdr:ext cx="2143124" cy="533400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40" name="CuadroTexto 339">
              <a:extLst>
                <a:ext uri="{FF2B5EF4-FFF2-40B4-BE49-F238E27FC236}">
                  <a16:creationId xmlns:a16="http://schemas.microsoft.com/office/drawing/2014/main" id="{B818771A-FFA3-4B7F-B032-56E12CB1DA87}"/>
                </a:ext>
              </a:extLst>
            </xdr:cNvPr>
            <xdr:cNvSpPr txBox="1"/>
          </xdr:nvSpPr>
          <xdr:spPr>
            <a:xfrm>
              <a:off x="781051" y="141522450"/>
              <a:ext cx="2143124" cy="533400"/>
            </a:xfrm>
            <a:prstGeom prst="rect">
              <a:avLst/>
            </a:prstGeom>
            <a:solidFill>
              <a:srgbClr val="70AD47">
                <a:lumMod val="75000"/>
              </a:srgbClr>
            </a:solidFill>
            <a:ln w="19050" cmpd="dbl">
              <a:solidFill>
                <a:srgbClr val="002060"/>
              </a:solidFill>
            </a:ln>
            <a:effectLst/>
          </xdr:spPr>
          <xdr:txBody>
            <a:bodyPr vertOverflow="clip" horzOverflow="clip" wrap="square" lIns="0" tIns="0" rIns="0" bIns="0" rtlCol="0" anchor="t">
              <a:noAutofit/>
            </a:bodyPr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kumimoji="0" lang="es-ES" sz="1600" b="0" i="1" u="none" strike="noStrike" kern="0" cap="none" spc="0" normalizeH="0" baseline="0">
                        <a:ln>
                          <a:noFill/>
                        </a:ln>
                        <a:solidFill>
                          <a:schemeClr val="accent4">
                            <a:lumMod val="20000"/>
                            <a:lumOff val="80000"/>
                          </a:schemeClr>
                        </a:solidFill>
                        <a:effectLst/>
                        <a:uLnTx/>
                        <a:uFillTx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𝑠𝑟</m:t>
                    </m:r>
                    <m:r>
                      <a:rPr kumimoji="0" lang="es-ES" sz="1600" b="0" i="1" u="none" strike="noStrike" kern="0" cap="none" spc="0" normalizeH="0" baseline="0" noProof="0">
                        <a:ln>
                          <a:noFill/>
                        </a:ln>
                        <a:solidFill>
                          <a:schemeClr val="accent4">
                            <a:lumMod val="20000"/>
                            <a:lumOff val="80000"/>
                          </a:schemeClr>
                        </a:solidFill>
                        <a:effectLst/>
                        <a:uLnTx/>
                        <a:uFillTx/>
                        <a:latin typeface="Cambria Math" panose="02040503050406030204" pitchFamily="18" charset="0"/>
                        <a:ea typeface="+mn-ea"/>
                        <a:cs typeface="+mn-cs"/>
                      </a:rPr>
                      <m:t>=</m:t>
                    </m:r>
                    <m:f>
                      <m:fPr>
                        <m:ctrlPr>
                          <a:rPr kumimoji="0" lang="es-ES" sz="1600" b="0" i="1" u="none" strike="noStrike" kern="0" cap="none" spc="0" normalizeH="0" baseline="0" noProof="0">
                            <a:ln>
                              <a:noFill/>
                            </a:ln>
                            <a:solidFill>
                              <a:schemeClr val="accent4">
                                <a:lumMod val="20000"/>
                                <a:lumOff val="80000"/>
                              </a:schemeClr>
                            </a:solidFill>
                            <a:effectLst/>
                            <a:uLnTx/>
                            <a:uFillTx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fPr>
                      <m:num>
                        <m:r>
                          <a:rPr kumimoji="0" lang="es-ES" sz="1600" b="0" i="1" u="none" strike="noStrike" kern="0" cap="none" spc="0" normalizeH="0" baseline="0" noProof="0">
                            <a:ln>
                              <a:noFill/>
                            </a:ln>
                            <a:solidFill>
                              <a:schemeClr val="accent4">
                                <a:lumMod val="20000"/>
                                <a:lumOff val="80000"/>
                              </a:schemeClr>
                            </a:solidFill>
                            <a:effectLst/>
                            <a:uLnTx/>
                            <a:uFillTx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𝑏</m:t>
                        </m:r>
                        <m:r>
                          <a:rPr kumimoji="0" lang="es-ES" sz="1600" b="0" i="1" u="none" strike="noStrike" kern="0" cap="none" spc="0" normalizeH="0" baseline="0" noProof="0">
                            <a:ln>
                              <a:noFill/>
                            </a:ln>
                            <a:solidFill>
                              <a:schemeClr val="accent4">
                                <a:lumMod val="20000"/>
                                <a:lumOff val="80000"/>
                              </a:schemeClr>
                            </a:solidFill>
                            <a:effectLst/>
                            <a:uLnTx/>
                            <a:uFillTx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−2</m:t>
                        </m:r>
                        <m:r>
                          <a:rPr kumimoji="0" lang="es-ES" sz="1600" b="0" i="1" u="none" strike="noStrike" kern="0" cap="none" spc="0" normalizeH="0" baseline="0" noProof="0">
                            <a:ln>
                              <a:noFill/>
                            </a:ln>
                            <a:solidFill>
                              <a:schemeClr val="accent4">
                                <a:lumMod val="20000"/>
                                <a:lumOff val="80000"/>
                              </a:schemeClr>
                            </a:solidFill>
                            <a:effectLst/>
                            <a:uLnTx/>
                            <a:uFillTx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𝑟</m:t>
                        </m:r>
                        <m:r>
                          <a:rPr kumimoji="0" lang="es-ES" sz="1600" b="0" i="1" u="none" strike="noStrike" kern="0" cap="none" spc="0" normalizeH="0" baseline="0" noProof="0">
                            <a:ln>
                              <a:noFill/>
                            </a:ln>
                            <a:solidFill>
                              <a:schemeClr val="accent4">
                                <a:lumMod val="20000"/>
                                <a:lumOff val="80000"/>
                              </a:schemeClr>
                            </a:solidFill>
                            <a:effectLst/>
                            <a:uLnTx/>
                            <a:uFillTx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−</m:t>
                        </m:r>
                        <m:r>
                          <a:rPr kumimoji="0" lang="es-ES" sz="1600" b="0" i="1" u="none" strike="noStrike" kern="0" cap="none" spc="0" normalizeH="0" baseline="0" noProof="0">
                            <a:ln>
                              <a:noFill/>
                            </a:ln>
                            <a:solidFill>
                              <a:schemeClr val="accent4">
                                <a:lumMod val="20000"/>
                                <a:lumOff val="80000"/>
                              </a:schemeClr>
                            </a:solidFill>
                            <a:effectLst/>
                            <a:uLnTx/>
                            <a:uFillTx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𝑛</m:t>
                        </m:r>
                        <m:r>
                          <a:rPr kumimoji="0" lang="es-ES" sz="1600" b="0" i="1" u="none" strike="noStrike" kern="0" cap="none" spc="0" normalizeH="0" baseline="0" noProof="0">
                            <a:ln>
                              <a:noFill/>
                            </a:ln>
                            <a:solidFill>
                              <a:schemeClr val="accent4">
                                <a:lumMod val="20000"/>
                                <a:lumOff val="80000"/>
                              </a:schemeClr>
                            </a:solidFill>
                            <a:effectLst/>
                            <a:uLnTx/>
                            <a:uFillTx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°</m:t>
                        </m:r>
                        <m:r>
                          <a:rPr kumimoji="0" lang="es-ES" sz="1600" b="0" i="1" u="none" strike="noStrike" kern="0" cap="none" spc="0" normalizeH="0" baseline="0" noProof="0">
                            <a:ln>
                              <a:noFill/>
                            </a:ln>
                            <a:solidFill>
                              <a:schemeClr val="accent4">
                                <a:lumMod val="20000"/>
                                <a:lumOff val="80000"/>
                              </a:schemeClr>
                            </a:solidFill>
                            <a:effectLst/>
                            <a:uLnTx/>
                            <a:uFillTx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𝑣</m:t>
                        </m:r>
                        <m:r>
                          <m:rPr>
                            <m:sty m:val="p"/>
                          </m:rPr>
                          <a:rPr kumimoji="0" lang="el-GR" sz="1600" b="0" i="1" u="none" strike="noStrike" kern="0" cap="none" spc="0" normalizeH="0" baseline="0" noProof="0">
                            <a:ln>
                              <a:noFill/>
                            </a:ln>
                            <a:solidFill>
                              <a:schemeClr val="accent4">
                                <a:lumMod val="20000"/>
                                <a:lumOff val="80000"/>
                              </a:schemeClr>
                            </a:solidFill>
                            <a:effectLst/>
                            <a:uLnTx/>
                            <a:uFillTx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φ</m:t>
                        </m:r>
                      </m:num>
                      <m:den>
                        <m:r>
                          <a:rPr kumimoji="0" lang="es-ES" sz="1600" b="0" i="1" u="none" strike="noStrike" kern="0" cap="none" spc="0" normalizeH="0" baseline="0" noProof="0">
                            <a:ln>
                              <a:noFill/>
                            </a:ln>
                            <a:solidFill>
                              <a:schemeClr val="accent4">
                                <a:lumMod val="20000"/>
                                <a:lumOff val="80000"/>
                              </a:schemeClr>
                            </a:solidFill>
                            <a:effectLst/>
                            <a:uLnTx/>
                            <a:uFillTx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𝑛</m:t>
                        </m:r>
                        <m:r>
                          <a:rPr kumimoji="0" lang="es-ES" sz="1600" b="0" i="1" u="none" strike="noStrike" kern="0" cap="none" spc="0" normalizeH="0" baseline="0" noProof="0">
                            <a:ln>
                              <a:noFill/>
                            </a:ln>
                            <a:solidFill>
                              <a:schemeClr val="accent4">
                                <a:lumMod val="20000"/>
                                <a:lumOff val="80000"/>
                              </a:schemeClr>
                            </a:solidFill>
                            <a:effectLst/>
                            <a:uLnTx/>
                            <a:uFillTx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°</m:t>
                        </m:r>
                        <m:r>
                          <a:rPr kumimoji="0" lang="es-ES" sz="1600" b="0" i="1" u="none" strike="noStrike" kern="0" cap="none" spc="0" normalizeH="0" baseline="0" noProof="0">
                            <a:ln>
                              <a:noFill/>
                            </a:ln>
                            <a:solidFill>
                              <a:schemeClr val="accent4">
                                <a:lumMod val="20000"/>
                                <a:lumOff val="80000"/>
                              </a:schemeClr>
                            </a:solidFill>
                            <a:effectLst/>
                            <a:uLnTx/>
                            <a:uFillTx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𝑣</m:t>
                        </m:r>
                        <m:r>
                          <a:rPr kumimoji="0" lang="es-ES" sz="1600" b="0" i="1" u="none" strike="noStrike" kern="0" cap="none" spc="0" normalizeH="0" baseline="0" noProof="0">
                            <a:ln>
                              <a:noFill/>
                            </a:ln>
                            <a:solidFill>
                              <a:schemeClr val="accent4">
                                <a:lumMod val="20000"/>
                                <a:lumOff val="80000"/>
                              </a:schemeClr>
                            </a:solidFill>
                            <a:effectLst/>
                            <a:uLnTx/>
                            <a:uFillTx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−1</m:t>
                        </m:r>
                      </m:den>
                    </m:f>
                  </m:oMath>
                </m:oMathPara>
              </a14:m>
              <a:endParaRPr kumimoji="0" lang="es-ES" sz="1600" b="0" i="1" u="none" strike="noStrike" kern="0" cap="none" spc="0" normalizeH="0" baseline="0" noProof="0">
                <a:ln>
                  <a:noFill/>
                </a:ln>
                <a:solidFill>
                  <a:schemeClr val="accent4">
                    <a:lumMod val="20000"/>
                    <a:lumOff val="80000"/>
                  </a:schemeClr>
                </a:solidFill>
                <a:effectLst/>
                <a:uLnTx/>
                <a:uFillTx/>
                <a:latin typeface="Cambria Math" panose="02040503050406030204" pitchFamily="18" charset="0"/>
                <a:ea typeface="+mn-ea"/>
                <a:cs typeface="+mn-cs"/>
              </a:endParaRPr>
            </a:p>
          </xdr:txBody>
        </xdr:sp>
      </mc:Choice>
      <mc:Fallback xmlns="">
        <xdr:sp macro="" textlink="">
          <xdr:nvSpPr>
            <xdr:cNvPr id="340" name="CuadroTexto 339">
              <a:extLst>
                <a:ext uri="{FF2B5EF4-FFF2-40B4-BE49-F238E27FC236}">
                  <a16:creationId xmlns:a16="http://schemas.microsoft.com/office/drawing/2014/main" id="{B818771A-FFA3-4B7F-B032-56E12CB1DA87}"/>
                </a:ext>
              </a:extLst>
            </xdr:cNvPr>
            <xdr:cNvSpPr txBox="1"/>
          </xdr:nvSpPr>
          <xdr:spPr>
            <a:xfrm>
              <a:off x="781051" y="141522450"/>
              <a:ext cx="2143124" cy="533400"/>
            </a:xfrm>
            <a:prstGeom prst="rect">
              <a:avLst/>
            </a:prstGeom>
            <a:solidFill>
              <a:srgbClr val="70AD47">
                <a:lumMod val="75000"/>
              </a:srgbClr>
            </a:solidFill>
            <a:ln w="19050" cmpd="dbl">
              <a:solidFill>
                <a:srgbClr val="002060"/>
              </a:solidFill>
            </a:ln>
            <a:effectLst/>
          </xdr:spPr>
          <xdr:txBody>
            <a:bodyPr vertOverflow="clip" horzOverflow="clip" wrap="square" lIns="0" tIns="0" rIns="0" bIns="0" rtlCol="0" anchor="t">
              <a:noAutofit/>
            </a:bodyPr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s-ES" sz="1600" b="0" i="0" u="none" strike="noStrike" kern="0" cap="none" spc="0" normalizeH="0" baseline="0">
                  <a:ln>
                    <a:noFill/>
                  </a:ln>
                  <a:solidFill>
                    <a:schemeClr val="accent4">
                      <a:lumMod val="20000"/>
                      <a:lumOff val="80000"/>
                    </a:schemeClr>
                  </a:solidFill>
                  <a:effectLst/>
                  <a:uLnTx/>
                  <a:uFillTx/>
                  <a:latin typeface="Cambria Math" panose="02040503050406030204" pitchFamily="18" charset="0"/>
                  <a:ea typeface="+mn-ea"/>
                  <a:cs typeface="+mn-cs"/>
                </a:rPr>
                <a:t>𝑠𝑟</a:t>
              </a:r>
              <a:r>
                <a:rPr kumimoji="0" lang="es-ES" sz="1600" b="0" i="0" u="none" strike="noStrike" kern="0" cap="none" spc="0" normalizeH="0" baseline="0" noProof="0">
                  <a:ln>
                    <a:noFill/>
                  </a:ln>
                  <a:solidFill>
                    <a:schemeClr val="accent4">
                      <a:lumMod val="20000"/>
                      <a:lumOff val="80000"/>
                    </a:schemeClr>
                  </a:solidFill>
                  <a:effectLst/>
                  <a:uLnTx/>
                  <a:uFillTx/>
                  <a:latin typeface="Cambria Math" panose="02040503050406030204" pitchFamily="18" charset="0"/>
                  <a:ea typeface="+mn-ea"/>
                  <a:cs typeface="+mn-cs"/>
                </a:rPr>
                <a:t>=(𝑏−2𝑟−𝑛°𝑣</a:t>
              </a:r>
              <a:r>
                <a:rPr kumimoji="0" lang="el-GR" sz="1600" b="0" i="0" u="none" strike="noStrike" kern="0" cap="none" spc="0" normalizeH="0" baseline="0" noProof="0">
                  <a:ln>
                    <a:noFill/>
                  </a:ln>
                  <a:solidFill>
                    <a:schemeClr val="accent4">
                      <a:lumMod val="20000"/>
                      <a:lumOff val="80000"/>
                    </a:schemeClr>
                  </a:solidFill>
                  <a:effectLst/>
                  <a:uLnTx/>
                  <a:uFillTx/>
                  <a:latin typeface="Cambria Math" panose="02040503050406030204" pitchFamily="18" charset="0"/>
                  <a:ea typeface="+mn-ea"/>
                  <a:cs typeface="+mn-cs"/>
                </a:rPr>
                <a:t>φ</a:t>
              </a:r>
              <a:r>
                <a:rPr kumimoji="0" lang="es-ES" sz="1600" b="0" i="0" u="none" strike="noStrike" kern="0" cap="none" spc="0" normalizeH="0" baseline="0" noProof="0">
                  <a:ln>
                    <a:noFill/>
                  </a:ln>
                  <a:solidFill>
                    <a:schemeClr val="accent4">
                      <a:lumMod val="20000"/>
                      <a:lumOff val="80000"/>
                    </a:schemeClr>
                  </a:solidFill>
                  <a:effectLst/>
                  <a:uLnTx/>
                  <a:uFillTx/>
                  <a:latin typeface="Cambria Math" panose="02040503050406030204" pitchFamily="18" charset="0"/>
                  <a:ea typeface="+mn-ea"/>
                  <a:cs typeface="+mn-cs"/>
                </a:rPr>
                <a:t>)/(𝑛°𝑣−1)</a:t>
              </a:r>
              <a:endParaRPr kumimoji="0" lang="es-ES" sz="1600" b="0" i="1" u="none" strike="noStrike" kern="0" cap="none" spc="0" normalizeH="0" baseline="0" noProof="0">
                <a:ln>
                  <a:noFill/>
                </a:ln>
                <a:solidFill>
                  <a:schemeClr val="accent4">
                    <a:lumMod val="20000"/>
                    <a:lumOff val="80000"/>
                  </a:schemeClr>
                </a:solidFill>
                <a:effectLst/>
                <a:uLnTx/>
                <a:uFillTx/>
                <a:latin typeface="Cambria Math" panose="02040503050406030204" pitchFamily="18" charset="0"/>
                <a:ea typeface="+mn-ea"/>
                <a:cs typeface="+mn-cs"/>
              </a:endParaRPr>
            </a:p>
          </xdr:txBody>
        </xdr:sp>
      </mc:Fallback>
    </mc:AlternateContent>
    <xdr:clientData/>
  </xdr:oneCellAnchor>
  <xdr:oneCellAnchor>
    <xdr:from>
      <xdr:col>3</xdr:col>
      <xdr:colOff>76199</xdr:colOff>
      <xdr:row>593</xdr:row>
      <xdr:rowOff>66675</xdr:rowOff>
    </xdr:from>
    <xdr:ext cx="1736726" cy="276225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41" name="CuadroTexto 340">
              <a:extLst>
                <a:ext uri="{FF2B5EF4-FFF2-40B4-BE49-F238E27FC236}">
                  <a16:creationId xmlns:a16="http://schemas.microsoft.com/office/drawing/2014/main" id="{EE17B219-A7B2-44E5-8758-92C058DC9F4B}"/>
                </a:ext>
              </a:extLst>
            </xdr:cNvPr>
            <xdr:cNvSpPr txBox="1"/>
          </xdr:nvSpPr>
          <xdr:spPr>
            <a:xfrm>
              <a:off x="819149" y="137074275"/>
              <a:ext cx="1736726" cy="276225"/>
            </a:xfrm>
            <a:prstGeom prst="rect">
              <a:avLst/>
            </a:prstGeom>
            <a:solidFill>
              <a:srgbClr val="70AD47">
                <a:lumMod val="75000"/>
              </a:srgbClr>
            </a:solidFill>
            <a:ln w="19050" cmpd="dbl">
              <a:solidFill>
                <a:srgbClr val="002060"/>
              </a:solidFill>
            </a:ln>
            <a:effectLst/>
          </xdr:spPr>
          <xdr:txBody>
            <a:bodyPr vertOverflow="clip" horzOverflow="clip" wrap="square" lIns="0" tIns="0" rIns="0" bIns="0" rtlCol="0" anchor="t">
              <a:noAutofit/>
            </a:bodyPr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kumimoji="0" lang="es-ES" sz="1600" b="0" i="1" u="none" strike="noStrike" kern="0" cap="none" spc="0" normalizeH="0" baseline="0">
                        <a:ln>
                          <a:noFill/>
                        </a:ln>
                        <a:solidFill>
                          <a:schemeClr val="accent4">
                            <a:lumMod val="20000"/>
                            <a:lumOff val="80000"/>
                          </a:schemeClr>
                        </a:solidFill>
                        <a:effectLst/>
                        <a:uLnTx/>
                        <a:uFillTx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𝐴𝑠𝑟</m:t>
                    </m:r>
                    <m:r>
                      <a:rPr kumimoji="0" lang="es-ES" sz="1600" b="0" i="1" u="none" strike="noStrike" kern="0" cap="none" spc="0" normalizeH="0" baseline="0" noProof="0">
                        <a:ln>
                          <a:noFill/>
                        </a:ln>
                        <a:solidFill>
                          <a:schemeClr val="accent4">
                            <a:lumMod val="20000"/>
                            <a:lumOff val="80000"/>
                          </a:schemeClr>
                        </a:solidFill>
                        <a:effectLst/>
                        <a:uLnTx/>
                        <a:uFillTx/>
                        <a:latin typeface="Cambria Math" panose="02040503050406030204" pitchFamily="18" charset="0"/>
                        <a:ea typeface="+mn-ea"/>
                        <a:cs typeface="+mn-cs"/>
                      </a:rPr>
                      <m:t>=</m:t>
                    </m:r>
                    <m:r>
                      <a:rPr kumimoji="0" lang="es-ES" sz="1600" b="0" i="1" u="none" strike="noStrike" kern="0" cap="none" spc="0" normalizeH="0" baseline="0" noProof="0">
                        <a:ln>
                          <a:noFill/>
                        </a:ln>
                        <a:solidFill>
                          <a:schemeClr val="accent4">
                            <a:lumMod val="20000"/>
                            <a:lumOff val="80000"/>
                          </a:schemeClr>
                        </a:solidFill>
                        <a:effectLst/>
                        <a:uLnTx/>
                        <a:uFillTx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𝑛</m:t>
                    </m:r>
                    <m:r>
                      <a:rPr kumimoji="0" lang="es-ES" sz="1600" b="0" i="1" u="none" strike="noStrike" kern="0" cap="none" spc="0" normalizeH="0" baseline="0" noProof="0">
                        <a:ln>
                          <a:noFill/>
                        </a:ln>
                        <a:solidFill>
                          <a:schemeClr val="accent4">
                            <a:lumMod val="20000"/>
                            <a:lumOff val="80000"/>
                          </a:schemeClr>
                        </a:solidFill>
                        <a:effectLst/>
                        <a:uLnTx/>
                        <a:uFillTx/>
                        <a:latin typeface="Cambria Math" panose="02040503050406030204" pitchFamily="18" charset="0"/>
                        <a:ea typeface="+mn-ea"/>
                        <a:cs typeface="+mn-cs"/>
                      </a:rPr>
                      <m:t>°</m:t>
                    </m:r>
                    <m:r>
                      <a:rPr kumimoji="0" lang="es-ES" sz="1600" b="0" i="1" u="none" strike="noStrike" kern="0" cap="none" spc="0" normalizeH="0" baseline="0" noProof="0">
                        <a:ln>
                          <a:noFill/>
                        </a:ln>
                        <a:solidFill>
                          <a:schemeClr val="accent4">
                            <a:lumMod val="20000"/>
                            <a:lumOff val="80000"/>
                          </a:schemeClr>
                        </a:solidFill>
                        <a:effectLst/>
                        <a:uLnTx/>
                        <a:uFillTx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𝑣</m:t>
                    </m:r>
                    <m:r>
                      <a:rPr kumimoji="0" lang="es-ES" sz="1600" b="0" i="1" u="none" strike="noStrike" kern="0" cap="none" spc="0" normalizeH="0" baseline="0" noProof="0">
                        <a:ln>
                          <a:noFill/>
                        </a:ln>
                        <a:solidFill>
                          <a:schemeClr val="accent4">
                            <a:lumMod val="20000"/>
                            <a:lumOff val="80000"/>
                          </a:schemeClr>
                        </a:solidFill>
                        <a:effectLst/>
                        <a:uLnTx/>
                        <a:uFillTx/>
                        <a:latin typeface="Cambria Math" panose="02040503050406030204" pitchFamily="18" charset="0"/>
                        <a:ea typeface="+mn-ea"/>
                        <a:cs typeface="+mn-cs"/>
                      </a:rPr>
                      <m:t>∗</m:t>
                    </m:r>
                    <m:r>
                      <a:rPr kumimoji="0" lang="es-ES" sz="1600" b="0" i="1" u="none" strike="noStrike" kern="0" cap="none" spc="0" normalizeH="0" baseline="0" noProof="0">
                        <a:ln>
                          <a:noFill/>
                        </a:ln>
                        <a:solidFill>
                          <a:schemeClr val="accent4">
                            <a:lumMod val="20000"/>
                            <a:lumOff val="80000"/>
                          </a:schemeClr>
                        </a:solidFill>
                        <a:effectLst/>
                        <a:uLnTx/>
                        <a:uFillTx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𝐴𝑣</m:t>
                    </m:r>
                    <m:r>
                      <a:rPr kumimoji="0" lang="es-ES" sz="1600" b="0" i="1" u="none" strike="noStrike" kern="0" cap="none" spc="0" normalizeH="0" baseline="0" noProof="0">
                        <a:ln>
                          <a:noFill/>
                        </a:ln>
                        <a:solidFill>
                          <a:schemeClr val="accent4">
                            <a:lumMod val="20000"/>
                            <a:lumOff val="80000"/>
                          </a:schemeClr>
                        </a:solidFill>
                        <a:effectLst/>
                        <a:uLnTx/>
                        <a:uFillTx/>
                        <a:latin typeface="Cambria Math" panose="02040503050406030204" pitchFamily="18" charset="0"/>
                        <a:ea typeface="+mn-ea"/>
                        <a:cs typeface="+mn-cs"/>
                      </a:rPr>
                      <m:t>#</m:t>
                    </m:r>
                  </m:oMath>
                </m:oMathPara>
              </a14:m>
              <a:endParaRPr kumimoji="0" lang="es-ES" sz="1600" b="0" i="1" u="none" strike="noStrike" kern="0" cap="none" spc="0" normalizeH="0" baseline="0" noProof="0">
                <a:ln>
                  <a:noFill/>
                </a:ln>
                <a:solidFill>
                  <a:schemeClr val="accent4">
                    <a:lumMod val="20000"/>
                    <a:lumOff val="80000"/>
                  </a:schemeClr>
                </a:solidFill>
                <a:effectLst/>
                <a:uLnTx/>
                <a:uFillTx/>
                <a:latin typeface="Cambria Math" panose="02040503050406030204" pitchFamily="18" charset="0"/>
                <a:ea typeface="+mn-ea"/>
                <a:cs typeface="+mn-cs"/>
              </a:endParaRPr>
            </a:p>
          </xdr:txBody>
        </xdr:sp>
      </mc:Choice>
      <mc:Fallback xmlns="">
        <xdr:sp macro="" textlink="">
          <xdr:nvSpPr>
            <xdr:cNvPr id="341" name="CuadroTexto 340">
              <a:extLst>
                <a:ext uri="{FF2B5EF4-FFF2-40B4-BE49-F238E27FC236}">
                  <a16:creationId xmlns:a16="http://schemas.microsoft.com/office/drawing/2014/main" id="{EE17B219-A7B2-44E5-8758-92C058DC9F4B}"/>
                </a:ext>
              </a:extLst>
            </xdr:cNvPr>
            <xdr:cNvSpPr txBox="1"/>
          </xdr:nvSpPr>
          <xdr:spPr>
            <a:xfrm>
              <a:off x="819149" y="137074275"/>
              <a:ext cx="1736726" cy="276225"/>
            </a:xfrm>
            <a:prstGeom prst="rect">
              <a:avLst/>
            </a:prstGeom>
            <a:solidFill>
              <a:srgbClr val="70AD47">
                <a:lumMod val="75000"/>
              </a:srgbClr>
            </a:solidFill>
            <a:ln w="19050" cmpd="dbl">
              <a:solidFill>
                <a:srgbClr val="002060"/>
              </a:solidFill>
            </a:ln>
            <a:effectLst/>
          </xdr:spPr>
          <xdr:txBody>
            <a:bodyPr vertOverflow="clip" horzOverflow="clip" wrap="square" lIns="0" tIns="0" rIns="0" bIns="0" rtlCol="0" anchor="t">
              <a:noAutofit/>
            </a:bodyPr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s-ES" sz="1600" b="0" i="0" u="none" strike="noStrike" kern="0" cap="none" spc="0" normalizeH="0" baseline="0">
                  <a:ln>
                    <a:noFill/>
                  </a:ln>
                  <a:solidFill>
                    <a:schemeClr val="accent4">
                      <a:lumMod val="20000"/>
                      <a:lumOff val="80000"/>
                    </a:schemeClr>
                  </a:solidFill>
                  <a:effectLst/>
                  <a:uLnTx/>
                  <a:uFillTx/>
                  <a:latin typeface="Cambria Math" panose="02040503050406030204" pitchFamily="18" charset="0"/>
                  <a:ea typeface="+mn-ea"/>
                  <a:cs typeface="+mn-cs"/>
                </a:rPr>
                <a:t>𝐴𝑠𝑟</a:t>
              </a:r>
              <a:r>
                <a:rPr kumimoji="0" lang="es-ES" sz="1600" b="0" i="0" u="none" strike="noStrike" kern="0" cap="none" spc="0" normalizeH="0" baseline="0" noProof="0">
                  <a:ln>
                    <a:noFill/>
                  </a:ln>
                  <a:solidFill>
                    <a:schemeClr val="accent4">
                      <a:lumMod val="20000"/>
                      <a:lumOff val="80000"/>
                    </a:schemeClr>
                  </a:solidFill>
                  <a:effectLst/>
                  <a:uLnTx/>
                  <a:uFillTx/>
                  <a:latin typeface="Cambria Math" panose="02040503050406030204" pitchFamily="18" charset="0"/>
                  <a:ea typeface="+mn-ea"/>
                  <a:cs typeface="+mn-cs"/>
                </a:rPr>
                <a:t>=𝑛°𝑣∗𝐴𝑣#</a:t>
              </a:r>
              <a:endParaRPr kumimoji="0" lang="es-ES" sz="1600" b="0" i="1" u="none" strike="noStrike" kern="0" cap="none" spc="0" normalizeH="0" baseline="0" noProof="0">
                <a:ln>
                  <a:noFill/>
                </a:ln>
                <a:solidFill>
                  <a:schemeClr val="accent4">
                    <a:lumMod val="20000"/>
                    <a:lumOff val="80000"/>
                  </a:schemeClr>
                </a:solidFill>
                <a:effectLst/>
                <a:uLnTx/>
                <a:uFillTx/>
                <a:latin typeface="Cambria Math" panose="02040503050406030204" pitchFamily="18" charset="0"/>
                <a:ea typeface="+mn-ea"/>
                <a:cs typeface="+mn-cs"/>
              </a:endParaRPr>
            </a:p>
          </xdr:txBody>
        </xdr:sp>
      </mc:Fallback>
    </mc:AlternateContent>
    <xdr:clientData/>
  </xdr:oneCellAnchor>
  <xdr:twoCellAnchor>
    <xdr:from>
      <xdr:col>29</xdr:col>
      <xdr:colOff>657225</xdr:colOff>
      <xdr:row>611</xdr:row>
      <xdr:rowOff>142875</xdr:rowOff>
    </xdr:from>
    <xdr:to>
      <xdr:col>29</xdr:col>
      <xdr:colOff>771525</xdr:colOff>
      <xdr:row>611</xdr:row>
      <xdr:rowOff>142875</xdr:rowOff>
    </xdr:to>
    <xdr:cxnSp macro="">
      <xdr:nvCxnSpPr>
        <xdr:cNvPr id="342" name="Conector recto 341">
          <a:extLst>
            <a:ext uri="{FF2B5EF4-FFF2-40B4-BE49-F238E27FC236}">
              <a16:creationId xmlns:a16="http://schemas.microsoft.com/office/drawing/2014/main" id="{189EA8AB-E91E-403C-81FE-B3E1621566F3}"/>
            </a:ext>
          </a:extLst>
        </xdr:cNvPr>
        <xdr:cNvCxnSpPr/>
      </xdr:nvCxnSpPr>
      <xdr:spPr>
        <a:xfrm>
          <a:off x="7658100" y="141741525"/>
          <a:ext cx="0" cy="0"/>
        </a:xfrm>
        <a:prstGeom prst="line">
          <a:avLst/>
        </a:prstGeom>
        <a:ln>
          <a:solidFill>
            <a:srgbClr val="FF0000"/>
          </a:solidFill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26</xdr:col>
      <xdr:colOff>19048</xdr:colOff>
      <xdr:row>611</xdr:row>
      <xdr:rowOff>28574</xdr:rowOff>
    </xdr:from>
    <xdr:to>
      <xdr:col>29</xdr:col>
      <xdr:colOff>76199</xdr:colOff>
      <xdr:row>611</xdr:row>
      <xdr:rowOff>238125</xdr:rowOff>
    </xdr:to>
    <xdr:sp macro="" textlink="">
      <xdr:nvSpPr>
        <xdr:cNvPr id="343" name="Corchetes 342">
          <a:extLst>
            <a:ext uri="{FF2B5EF4-FFF2-40B4-BE49-F238E27FC236}">
              <a16:creationId xmlns:a16="http://schemas.microsoft.com/office/drawing/2014/main" id="{02053463-9F25-49BF-8C23-D5B0D1706F21}"/>
            </a:ext>
          </a:extLst>
        </xdr:cNvPr>
        <xdr:cNvSpPr/>
      </xdr:nvSpPr>
      <xdr:spPr>
        <a:xfrm>
          <a:off x="6686548" y="141627224"/>
          <a:ext cx="800101" cy="209551"/>
        </a:xfrm>
        <a:prstGeom prst="bracketPair">
          <a:avLst/>
        </a:prstGeom>
        <a:noFill/>
        <a:ln w="19050" cap="flat" cmpd="sng" algn="ctr">
          <a:solidFill>
            <a:srgbClr val="FF0000"/>
          </a:solidFill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PE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oneCellAnchor>
    <xdr:from>
      <xdr:col>3</xdr:col>
      <xdr:colOff>66675</xdr:colOff>
      <xdr:row>598</xdr:row>
      <xdr:rowOff>19050</xdr:rowOff>
    </xdr:from>
    <xdr:ext cx="1666875" cy="276225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44" name="CuadroTexto 343">
              <a:extLst>
                <a:ext uri="{FF2B5EF4-FFF2-40B4-BE49-F238E27FC236}">
                  <a16:creationId xmlns:a16="http://schemas.microsoft.com/office/drawing/2014/main" id="{2C2EEFCB-FEFB-4A7A-BB07-EA734B628D83}"/>
                </a:ext>
              </a:extLst>
            </xdr:cNvPr>
            <xdr:cNvSpPr txBox="1"/>
          </xdr:nvSpPr>
          <xdr:spPr>
            <a:xfrm>
              <a:off x="809625" y="138341100"/>
              <a:ext cx="1666875" cy="276225"/>
            </a:xfrm>
            <a:prstGeom prst="rect">
              <a:avLst/>
            </a:prstGeom>
            <a:solidFill>
              <a:srgbClr val="70AD47">
                <a:lumMod val="75000"/>
              </a:srgbClr>
            </a:solidFill>
            <a:ln w="19050" cmpd="dbl">
              <a:solidFill>
                <a:srgbClr val="002060"/>
              </a:solidFill>
            </a:ln>
            <a:effectLst/>
          </xdr:spPr>
          <xdr:txBody>
            <a:bodyPr vertOverflow="clip" horzOverflow="clip" wrap="square" lIns="0" tIns="0" rIns="0" bIns="0" rtlCol="0" anchor="t">
              <a:noAutofit/>
            </a:bodyPr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kumimoji="0" lang="es-ES" sz="1600" b="0" i="1" u="none" strike="noStrike" kern="0" cap="none" spc="0" normalizeH="0" baseline="0">
                        <a:ln>
                          <a:noFill/>
                        </a:ln>
                        <a:solidFill>
                          <a:schemeClr val="accent4">
                            <a:lumMod val="20000"/>
                            <a:lumOff val="80000"/>
                          </a:schemeClr>
                        </a:solidFill>
                        <a:effectLst/>
                        <a:uLnTx/>
                        <a:uFillTx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𝐸𝑥𝑐</m:t>
                    </m:r>
                    <m:r>
                      <a:rPr kumimoji="0" lang="es-ES" sz="1600" b="0" i="1" u="none" strike="noStrike" kern="0" cap="none" spc="0" normalizeH="0" baseline="0" noProof="0">
                        <a:ln>
                          <a:noFill/>
                        </a:ln>
                        <a:solidFill>
                          <a:schemeClr val="accent4">
                            <a:lumMod val="20000"/>
                            <a:lumOff val="80000"/>
                          </a:schemeClr>
                        </a:solidFill>
                        <a:effectLst/>
                        <a:uLnTx/>
                        <a:uFillTx/>
                        <a:latin typeface="Cambria Math" panose="02040503050406030204" pitchFamily="18" charset="0"/>
                        <a:ea typeface="+mn-ea"/>
                        <a:cs typeface="+mn-cs"/>
                      </a:rPr>
                      <m:t>=</m:t>
                    </m:r>
                    <m:r>
                      <a:rPr kumimoji="0" lang="es-ES" sz="1600" b="0" i="1" u="none" strike="noStrike" kern="0" cap="none" spc="0" normalizeH="0" baseline="0" noProof="0">
                        <a:ln>
                          <a:noFill/>
                        </a:ln>
                        <a:solidFill>
                          <a:schemeClr val="accent4">
                            <a:lumMod val="20000"/>
                            <a:lumOff val="80000"/>
                          </a:schemeClr>
                        </a:solidFill>
                        <a:effectLst/>
                        <a:uLnTx/>
                        <a:uFillTx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𝐴𝑠𝑟</m:t>
                    </m:r>
                    <m:r>
                      <a:rPr kumimoji="0" lang="es-ES" sz="1600" b="0" i="1" u="none" strike="noStrike" kern="0" cap="none" spc="0" normalizeH="0" baseline="0" noProof="0">
                        <a:ln>
                          <a:noFill/>
                        </a:ln>
                        <a:solidFill>
                          <a:schemeClr val="accent4">
                            <a:lumMod val="20000"/>
                            <a:lumOff val="80000"/>
                          </a:schemeClr>
                        </a:solidFill>
                        <a:effectLst/>
                        <a:uLnTx/>
                        <a:uFillTx/>
                        <a:latin typeface="Cambria Math" panose="02040503050406030204" pitchFamily="18" charset="0"/>
                        <a:ea typeface="+mn-ea"/>
                        <a:cs typeface="+mn-cs"/>
                      </a:rPr>
                      <m:t>−</m:t>
                    </m:r>
                    <m:r>
                      <a:rPr kumimoji="0" lang="es-ES" sz="1600" b="0" i="1" u="none" strike="noStrike" kern="0" cap="none" spc="0" normalizeH="0" baseline="0" noProof="0">
                        <a:ln>
                          <a:noFill/>
                        </a:ln>
                        <a:solidFill>
                          <a:schemeClr val="accent4">
                            <a:lumMod val="20000"/>
                            <a:lumOff val="80000"/>
                          </a:schemeClr>
                        </a:solidFill>
                        <a:effectLst/>
                        <a:uLnTx/>
                        <a:uFillTx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𝐴𝑠</m:t>
                    </m:r>
                  </m:oMath>
                </m:oMathPara>
              </a14:m>
              <a:endParaRPr kumimoji="0" lang="es-ES" sz="1600" b="0" i="1" u="none" strike="noStrike" kern="0" cap="none" spc="0" normalizeH="0" baseline="0" noProof="0">
                <a:ln>
                  <a:noFill/>
                </a:ln>
                <a:solidFill>
                  <a:schemeClr val="accent4">
                    <a:lumMod val="20000"/>
                    <a:lumOff val="80000"/>
                  </a:schemeClr>
                </a:solidFill>
                <a:effectLst/>
                <a:uLnTx/>
                <a:uFillTx/>
                <a:latin typeface="Cambria Math" panose="02040503050406030204" pitchFamily="18" charset="0"/>
                <a:ea typeface="+mn-ea"/>
                <a:cs typeface="+mn-cs"/>
              </a:endParaRPr>
            </a:p>
          </xdr:txBody>
        </xdr:sp>
      </mc:Choice>
      <mc:Fallback xmlns="">
        <xdr:sp macro="" textlink="">
          <xdr:nvSpPr>
            <xdr:cNvPr id="344" name="CuadroTexto 343">
              <a:extLst>
                <a:ext uri="{FF2B5EF4-FFF2-40B4-BE49-F238E27FC236}">
                  <a16:creationId xmlns:a16="http://schemas.microsoft.com/office/drawing/2014/main" id="{2C2EEFCB-FEFB-4A7A-BB07-EA734B628D83}"/>
                </a:ext>
              </a:extLst>
            </xdr:cNvPr>
            <xdr:cNvSpPr txBox="1"/>
          </xdr:nvSpPr>
          <xdr:spPr>
            <a:xfrm>
              <a:off x="809625" y="138341100"/>
              <a:ext cx="1666875" cy="276225"/>
            </a:xfrm>
            <a:prstGeom prst="rect">
              <a:avLst/>
            </a:prstGeom>
            <a:solidFill>
              <a:srgbClr val="70AD47">
                <a:lumMod val="75000"/>
              </a:srgbClr>
            </a:solidFill>
            <a:ln w="19050" cmpd="dbl">
              <a:solidFill>
                <a:srgbClr val="002060"/>
              </a:solidFill>
            </a:ln>
            <a:effectLst/>
          </xdr:spPr>
          <xdr:txBody>
            <a:bodyPr vertOverflow="clip" horzOverflow="clip" wrap="square" lIns="0" tIns="0" rIns="0" bIns="0" rtlCol="0" anchor="t">
              <a:noAutofit/>
            </a:bodyPr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s-ES" sz="1600" b="0" i="0" u="none" strike="noStrike" kern="0" cap="none" spc="0" normalizeH="0" baseline="0">
                  <a:ln>
                    <a:noFill/>
                  </a:ln>
                  <a:solidFill>
                    <a:schemeClr val="accent4">
                      <a:lumMod val="20000"/>
                      <a:lumOff val="80000"/>
                    </a:schemeClr>
                  </a:solidFill>
                  <a:effectLst/>
                  <a:uLnTx/>
                  <a:uFillTx/>
                  <a:latin typeface="Cambria Math" panose="02040503050406030204" pitchFamily="18" charset="0"/>
                  <a:ea typeface="+mn-ea"/>
                  <a:cs typeface="+mn-cs"/>
                </a:rPr>
                <a:t>𝐸𝑥𝑐</a:t>
              </a:r>
              <a:r>
                <a:rPr kumimoji="0" lang="es-ES" sz="1600" b="0" i="0" u="none" strike="noStrike" kern="0" cap="none" spc="0" normalizeH="0" baseline="0" noProof="0">
                  <a:ln>
                    <a:noFill/>
                  </a:ln>
                  <a:solidFill>
                    <a:schemeClr val="accent4">
                      <a:lumMod val="20000"/>
                      <a:lumOff val="80000"/>
                    </a:schemeClr>
                  </a:solidFill>
                  <a:effectLst/>
                  <a:uLnTx/>
                  <a:uFillTx/>
                  <a:latin typeface="Cambria Math" panose="02040503050406030204" pitchFamily="18" charset="0"/>
                  <a:ea typeface="+mn-ea"/>
                  <a:cs typeface="+mn-cs"/>
                </a:rPr>
                <a:t>=𝐴𝑠𝑟−𝐴𝑠</a:t>
              </a:r>
              <a:endParaRPr kumimoji="0" lang="es-ES" sz="1600" b="0" i="1" u="none" strike="noStrike" kern="0" cap="none" spc="0" normalizeH="0" baseline="0" noProof="0">
                <a:ln>
                  <a:noFill/>
                </a:ln>
                <a:solidFill>
                  <a:schemeClr val="accent4">
                    <a:lumMod val="20000"/>
                    <a:lumOff val="80000"/>
                  </a:schemeClr>
                </a:solidFill>
                <a:effectLst/>
                <a:uLnTx/>
                <a:uFillTx/>
                <a:latin typeface="Cambria Math" panose="02040503050406030204" pitchFamily="18" charset="0"/>
                <a:ea typeface="+mn-ea"/>
                <a:cs typeface="+mn-cs"/>
              </a:endParaRPr>
            </a:p>
          </xdr:txBody>
        </xdr:sp>
      </mc:Fallback>
    </mc:AlternateContent>
    <xdr:clientData/>
  </xdr:oneCellAnchor>
  <xdr:oneCellAnchor>
    <xdr:from>
      <xdr:col>3</xdr:col>
      <xdr:colOff>85724</xdr:colOff>
      <xdr:row>604</xdr:row>
      <xdr:rowOff>66675</xdr:rowOff>
    </xdr:from>
    <xdr:ext cx="1704976" cy="552450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45" name="CuadroTexto 344">
              <a:extLst>
                <a:ext uri="{FF2B5EF4-FFF2-40B4-BE49-F238E27FC236}">
                  <a16:creationId xmlns:a16="http://schemas.microsoft.com/office/drawing/2014/main" id="{079C61D4-5257-46C3-BB17-6A4402DCCB89}"/>
                </a:ext>
              </a:extLst>
            </xdr:cNvPr>
            <xdr:cNvSpPr txBox="1"/>
          </xdr:nvSpPr>
          <xdr:spPr>
            <a:xfrm>
              <a:off x="828674" y="139855575"/>
              <a:ext cx="1704976" cy="552450"/>
            </a:xfrm>
            <a:prstGeom prst="rect">
              <a:avLst/>
            </a:prstGeom>
            <a:solidFill>
              <a:srgbClr val="70AD47">
                <a:lumMod val="75000"/>
              </a:srgbClr>
            </a:solidFill>
            <a:ln w="19050" cmpd="dbl">
              <a:solidFill>
                <a:srgbClr val="002060"/>
              </a:solidFill>
            </a:ln>
            <a:effectLst/>
          </xdr:spPr>
          <xdr:txBody>
            <a:bodyPr vertOverflow="clip" horzOverflow="clip" wrap="square" lIns="0" tIns="0" rIns="0" bIns="0" rtlCol="0" anchor="t">
              <a:noAutofit/>
            </a:bodyPr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kumimoji="0" lang="es-ES" sz="1600" b="0" i="1" u="none" strike="noStrike" kern="0" cap="none" spc="0" normalizeH="0" baseline="0">
                        <a:ln>
                          <a:noFill/>
                        </a:ln>
                        <a:solidFill>
                          <a:schemeClr val="accent4">
                            <a:lumMod val="20000"/>
                            <a:lumOff val="80000"/>
                          </a:schemeClr>
                        </a:solidFill>
                        <a:effectLst/>
                        <a:uLnTx/>
                        <a:uFillTx/>
                        <a:latin typeface="Cambria Math" panose="02040503050406030204" pitchFamily="18" charset="0"/>
                        <a:ea typeface="+mn-ea"/>
                        <a:cs typeface="+mn-cs"/>
                      </a:rPr>
                      <m:t>%</m:t>
                    </m:r>
                    <m:r>
                      <a:rPr kumimoji="0" lang="es-ES" sz="1600" b="0" i="1" u="none" strike="noStrike" kern="0" cap="none" spc="0" normalizeH="0" baseline="0">
                        <a:ln>
                          <a:noFill/>
                        </a:ln>
                        <a:solidFill>
                          <a:schemeClr val="accent4">
                            <a:lumMod val="20000"/>
                            <a:lumOff val="80000"/>
                          </a:schemeClr>
                        </a:solidFill>
                        <a:effectLst/>
                        <a:uLnTx/>
                        <a:uFillTx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𝐸𝑥𝑐</m:t>
                    </m:r>
                    <m:r>
                      <a:rPr kumimoji="0" lang="es-ES" sz="1600" b="0" i="1" u="none" strike="noStrike" kern="0" cap="none" spc="0" normalizeH="0" baseline="0" noProof="0">
                        <a:ln>
                          <a:noFill/>
                        </a:ln>
                        <a:solidFill>
                          <a:schemeClr val="accent4">
                            <a:lumMod val="20000"/>
                            <a:lumOff val="80000"/>
                          </a:schemeClr>
                        </a:solidFill>
                        <a:effectLst/>
                        <a:uLnTx/>
                        <a:uFillTx/>
                        <a:latin typeface="Cambria Math" panose="02040503050406030204" pitchFamily="18" charset="0"/>
                        <a:ea typeface="+mn-ea"/>
                        <a:cs typeface="+mn-cs"/>
                      </a:rPr>
                      <m:t>=</m:t>
                    </m:r>
                    <m:f>
                      <m:fPr>
                        <m:ctrlPr>
                          <a:rPr kumimoji="0" lang="es-ES" sz="1600" b="0" i="1" u="none" strike="noStrike" kern="0" cap="none" spc="0" normalizeH="0" baseline="0" noProof="0">
                            <a:ln>
                              <a:noFill/>
                            </a:ln>
                            <a:solidFill>
                              <a:schemeClr val="accent4">
                                <a:lumMod val="20000"/>
                                <a:lumOff val="80000"/>
                              </a:schemeClr>
                            </a:solidFill>
                            <a:effectLst/>
                            <a:uLnTx/>
                            <a:uFillTx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fPr>
                      <m:num>
                        <m:r>
                          <a:rPr kumimoji="0" lang="es-ES" sz="1600" b="0" i="1" u="none" strike="noStrike" kern="0" cap="none" spc="0" normalizeH="0" baseline="0" noProof="0">
                            <a:ln>
                              <a:noFill/>
                            </a:ln>
                            <a:solidFill>
                              <a:schemeClr val="accent4">
                                <a:lumMod val="20000"/>
                                <a:lumOff val="80000"/>
                              </a:schemeClr>
                            </a:solidFill>
                            <a:effectLst/>
                            <a:uLnTx/>
                            <a:uFillTx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𝐸𝑥𝑐</m:t>
                        </m:r>
                      </m:num>
                      <m:den>
                        <m:r>
                          <a:rPr kumimoji="0" lang="es-ES" sz="1600" b="0" i="1" u="none" strike="noStrike" kern="0" cap="none" spc="0" normalizeH="0" baseline="0" noProof="0">
                            <a:ln>
                              <a:noFill/>
                            </a:ln>
                            <a:solidFill>
                              <a:schemeClr val="accent4">
                                <a:lumMod val="20000"/>
                                <a:lumOff val="80000"/>
                              </a:schemeClr>
                            </a:solidFill>
                            <a:effectLst/>
                            <a:uLnTx/>
                            <a:uFillTx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𝐴𝑠</m:t>
                        </m:r>
                      </m:den>
                    </m:f>
                    <m:r>
                      <a:rPr kumimoji="0" lang="es-ES" sz="1600" b="0" i="1" u="none" strike="noStrike" kern="0" cap="none" spc="0" normalizeH="0" baseline="0" noProof="0">
                        <a:ln>
                          <a:noFill/>
                        </a:ln>
                        <a:solidFill>
                          <a:schemeClr val="accent4">
                            <a:lumMod val="20000"/>
                            <a:lumOff val="80000"/>
                          </a:schemeClr>
                        </a:solidFill>
                        <a:effectLst/>
                        <a:uLnTx/>
                        <a:uFillTx/>
                        <a:latin typeface="Cambria Math" panose="02040503050406030204" pitchFamily="18" charset="0"/>
                        <a:ea typeface="+mn-ea"/>
                        <a:cs typeface="+mn-cs"/>
                      </a:rPr>
                      <m:t>∗100</m:t>
                    </m:r>
                  </m:oMath>
                </m:oMathPara>
              </a14:m>
              <a:endParaRPr kumimoji="0" lang="es-ES" sz="1600" b="0" i="1" u="none" strike="noStrike" kern="0" cap="none" spc="0" normalizeH="0" baseline="0" noProof="0">
                <a:ln>
                  <a:noFill/>
                </a:ln>
                <a:solidFill>
                  <a:schemeClr val="accent4">
                    <a:lumMod val="20000"/>
                    <a:lumOff val="80000"/>
                  </a:schemeClr>
                </a:solidFill>
                <a:effectLst/>
                <a:uLnTx/>
                <a:uFillTx/>
                <a:latin typeface="Cambria Math" panose="02040503050406030204" pitchFamily="18" charset="0"/>
                <a:ea typeface="+mn-ea"/>
                <a:cs typeface="+mn-cs"/>
              </a:endParaRPr>
            </a:p>
          </xdr:txBody>
        </xdr:sp>
      </mc:Choice>
      <mc:Fallback xmlns="">
        <xdr:sp macro="" textlink="">
          <xdr:nvSpPr>
            <xdr:cNvPr id="345" name="CuadroTexto 344">
              <a:extLst>
                <a:ext uri="{FF2B5EF4-FFF2-40B4-BE49-F238E27FC236}">
                  <a16:creationId xmlns:a16="http://schemas.microsoft.com/office/drawing/2014/main" id="{079C61D4-5257-46C3-BB17-6A4402DCCB89}"/>
                </a:ext>
              </a:extLst>
            </xdr:cNvPr>
            <xdr:cNvSpPr txBox="1"/>
          </xdr:nvSpPr>
          <xdr:spPr>
            <a:xfrm>
              <a:off x="828674" y="139855575"/>
              <a:ext cx="1704976" cy="552450"/>
            </a:xfrm>
            <a:prstGeom prst="rect">
              <a:avLst/>
            </a:prstGeom>
            <a:solidFill>
              <a:srgbClr val="70AD47">
                <a:lumMod val="75000"/>
              </a:srgbClr>
            </a:solidFill>
            <a:ln w="19050" cmpd="dbl">
              <a:solidFill>
                <a:srgbClr val="002060"/>
              </a:solidFill>
            </a:ln>
            <a:effectLst/>
          </xdr:spPr>
          <xdr:txBody>
            <a:bodyPr vertOverflow="clip" horzOverflow="clip" wrap="square" lIns="0" tIns="0" rIns="0" bIns="0" rtlCol="0" anchor="t">
              <a:noAutofit/>
            </a:bodyPr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s-ES" sz="1600" b="0" i="0" u="none" strike="noStrike" kern="0" cap="none" spc="0" normalizeH="0" baseline="0">
                  <a:ln>
                    <a:noFill/>
                  </a:ln>
                  <a:solidFill>
                    <a:schemeClr val="accent4">
                      <a:lumMod val="20000"/>
                      <a:lumOff val="80000"/>
                    </a:schemeClr>
                  </a:solidFill>
                  <a:effectLst/>
                  <a:uLnTx/>
                  <a:uFillTx/>
                  <a:latin typeface="Cambria Math" panose="02040503050406030204" pitchFamily="18" charset="0"/>
                  <a:ea typeface="+mn-ea"/>
                  <a:cs typeface="+mn-cs"/>
                </a:rPr>
                <a:t>%𝐸𝑥𝑐</a:t>
              </a:r>
              <a:r>
                <a:rPr kumimoji="0" lang="es-ES" sz="1600" b="0" i="0" u="none" strike="noStrike" kern="0" cap="none" spc="0" normalizeH="0" baseline="0" noProof="0">
                  <a:ln>
                    <a:noFill/>
                  </a:ln>
                  <a:solidFill>
                    <a:schemeClr val="accent4">
                      <a:lumMod val="20000"/>
                      <a:lumOff val="80000"/>
                    </a:schemeClr>
                  </a:solidFill>
                  <a:effectLst/>
                  <a:uLnTx/>
                  <a:uFillTx/>
                  <a:latin typeface="Cambria Math" panose="02040503050406030204" pitchFamily="18" charset="0"/>
                  <a:ea typeface="+mn-ea"/>
                  <a:cs typeface="+mn-cs"/>
                </a:rPr>
                <a:t>=𝐸𝑥𝑐/𝐴𝑠∗100</a:t>
              </a:r>
              <a:endParaRPr kumimoji="0" lang="es-ES" sz="1600" b="0" i="1" u="none" strike="noStrike" kern="0" cap="none" spc="0" normalizeH="0" baseline="0" noProof="0">
                <a:ln>
                  <a:noFill/>
                </a:ln>
                <a:solidFill>
                  <a:schemeClr val="accent4">
                    <a:lumMod val="20000"/>
                    <a:lumOff val="80000"/>
                  </a:schemeClr>
                </a:solidFill>
                <a:effectLst/>
                <a:uLnTx/>
                <a:uFillTx/>
                <a:latin typeface="Cambria Math" panose="02040503050406030204" pitchFamily="18" charset="0"/>
                <a:ea typeface="+mn-ea"/>
                <a:cs typeface="+mn-cs"/>
              </a:endParaRPr>
            </a:p>
          </xdr:txBody>
        </xdr:sp>
      </mc:Fallback>
    </mc:AlternateContent>
    <xdr:clientData/>
  </xdr:oneCellAnchor>
  <xdr:twoCellAnchor>
    <xdr:from>
      <xdr:col>23</xdr:col>
      <xdr:colOff>180975</xdr:colOff>
      <xdr:row>602</xdr:row>
      <xdr:rowOff>133350</xdr:rowOff>
    </xdr:from>
    <xdr:to>
      <xdr:col>25</xdr:col>
      <xdr:colOff>190500</xdr:colOff>
      <xdr:row>602</xdr:row>
      <xdr:rowOff>133350</xdr:rowOff>
    </xdr:to>
    <xdr:cxnSp macro="">
      <xdr:nvCxnSpPr>
        <xdr:cNvPr id="346" name="Conector recto de flecha 345">
          <a:extLst>
            <a:ext uri="{FF2B5EF4-FFF2-40B4-BE49-F238E27FC236}">
              <a16:creationId xmlns:a16="http://schemas.microsoft.com/office/drawing/2014/main" id="{DFF984BC-18C8-4E5E-8310-CE199D177904}"/>
            </a:ext>
          </a:extLst>
        </xdr:cNvPr>
        <xdr:cNvCxnSpPr/>
      </xdr:nvCxnSpPr>
      <xdr:spPr>
        <a:xfrm>
          <a:off x="6105525" y="139388850"/>
          <a:ext cx="504825" cy="0"/>
        </a:xfrm>
        <a:prstGeom prst="straightConnector1">
          <a:avLst/>
        </a:prstGeom>
        <a:ln>
          <a:headEnd type="triangle"/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23</xdr:col>
      <xdr:colOff>38100</xdr:colOff>
      <xdr:row>568</xdr:row>
      <xdr:rowOff>123825</xdr:rowOff>
    </xdr:from>
    <xdr:to>
      <xdr:col>25</xdr:col>
      <xdr:colOff>9525</xdr:colOff>
      <xdr:row>569</xdr:row>
      <xdr:rowOff>142875</xdr:rowOff>
    </xdr:to>
    <xdr:sp macro="" textlink="">
      <xdr:nvSpPr>
        <xdr:cNvPr id="347" name="Corchetes 346">
          <a:extLst>
            <a:ext uri="{FF2B5EF4-FFF2-40B4-BE49-F238E27FC236}">
              <a16:creationId xmlns:a16="http://schemas.microsoft.com/office/drawing/2014/main" id="{48B39E50-7D4C-418B-880B-832D25E94432}"/>
            </a:ext>
          </a:extLst>
        </xdr:cNvPr>
        <xdr:cNvSpPr/>
      </xdr:nvSpPr>
      <xdr:spPr>
        <a:xfrm>
          <a:off x="5962650" y="130254375"/>
          <a:ext cx="466725" cy="285750"/>
        </a:xfrm>
        <a:prstGeom prst="bracketPair">
          <a:avLst/>
        </a:prstGeom>
        <a:noFill/>
        <a:ln w="19050" cap="flat" cmpd="sng" algn="ctr">
          <a:solidFill>
            <a:srgbClr val="FF0000"/>
          </a:solidFill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PE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19</xdr:col>
      <xdr:colOff>38100</xdr:colOff>
      <xdr:row>568</xdr:row>
      <xdr:rowOff>123825</xdr:rowOff>
    </xdr:from>
    <xdr:to>
      <xdr:col>20</xdr:col>
      <xdr:colOff>209550</xdr:colOff>
      <xdr:row>569</xdr:row>
      <xdr:rowOff>142875</xdr:rowOff>
    </xdr:to>
    <xdr:sp macro="" textlink="">
      <xdr:nvSpPr>
        <xdr:cNvPr id="348" name="Corchetes 347">
          <a:extLst>
            <a:ext uri="{FF2B5EF4-FFF2-40B4-BE49-F238E27FC236}">
              <a16:creationId xmlns:a16="http://schemas.microsoft.com/office/drawing/2014/main" id="{89AC42DF-FEF7-4093-943D-D638BAA2CB2E}"/>
            </a:ext>
          </a:extLst>
        </xdr:cNvPr>
        <xdr:cNvSpPr/>
      </xdr:nvSpPr>
      <xdr:spPr>
        <a:xfrm>
          <a:off x="4924425" y="130254375"/>
          <a:ext cx="466725" cy="285750"/>
        </a:xfrm>
        <a:prstGeom prst="bracketPair">
          <a:avLst/>
        </a:prstGeom>
        <a:noFill/>
        <a:ln w="19050" cap="flat" cmpd="sng" algn="ctr">
          <a:solidFill>
            <a:srgbClr val="FF0000"/>
          </a:solidFill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PE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20</xdr:col>
      <xdr:colOff>9525</xdr:colOff>
      <xdr:row>611</xdr:row>
      <xdr:rowOff>47625</xdr:rowOff>
    </xdr:from>
    <xdr:to>
      <xdr:col>22</xdr:col>
      <xdr:colOff>16934</xdr:colOff>
      <xdr:row>611</xdr:row>
      <xdr:rowOff>241300</xdr:rowOff>
    </xdr:to>
    <xdr:sp macro="" textlink="">
      <xdr:nvSpPr>
        <xdr:cNvPr id="349" name="Corchetes 348">
          <a:extLst>
            <a:ext uri="{FF2B5EF4-FFF2-40B4-BE49-F238E27FC236}">
              <a16:creationId xmlns:a16="http://schemas.microsoft.com/office/drawing/2014/main" id="{DD23EA21-A273-4452-9C59-4FF54EB3CF0B}"/>
            </a:ext>
          </a:extLst>
        </xdr:cNvPr>
        <xdr:cNvSpPr/>
      </xdr:nvSpPr>
      <xdr:spPr>
        <a:xfrm>
          <a:off x="5191125" y="141646275"/>
          <a:ext cx="502709" cy="193675"/>
        </a:xfrm>
        <a:prstGeom prst="bracketPair">
          <a:avLst/>
        </a:prstGeom>
        <a:noFill/>
        <a:ln w="19050" cap="flat" cmpd="sng" algn="ctr">
          <a:solidFill>
            <a:srgbClr val="FF0000"/>
          </a:solidFill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PE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oneCellAnchor>
    <xdr:from>
      <xdr:col>3</xdr:col>
      <xdr:colOff>38100</xdr:colOff>
      <xdr:row>627</xdr:row>
      <xdr:rowOff>209550</xdr:rowOff>
    </xdr:from>
    <xdr:ext cx="2524125" cy="866775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50" name="CuadroTexto 349">
              <a:extLst>
                <a:ext uri="{FF2B5EF4-FFF2-40B4-BE49-F238E27FC236}">
                  <a16:creationId xmlns:a16="http://schemas.microsoft.com/office/drawing/2014/main" id="{4C8068D8-3CD8-4DBC-AC6C-8006B5CE3840}"/>
                </a:ext>
              </a:extLst>
            </xdr:cNvPr>
            <xdr:cNvSpPr txBox="1"/>
          </xdr:nvSpPr>
          <xdr:spPr>
            <a:xfrm>
              <a:off x="781050" y="145799175"/>
              <a:ext cx="2524125" cy="866775"/>
            </a:xfrm>
            <a:prstGeom prst="rect">
              <a:avLst/>
            </a:prstGeom>
            <a:solidFill>
              <a:srgbClr val="70AD47">
                <a:lumMod val="75000"/>
              </a:srgbClr>
            </a:solidFill>
            <a:ln w="19050" cmpd="dbl">
              <a:solidFill>
                <a:srgbClr val="002060"/>
              </a:solidFill>
            </a:ln>
            <a:effectLst/>
          </xdr:spPr>
          <xdr:txBody>
            <a:bodyPr vertOverflow="clip" horzOverflow="clip" wrap="square" lIns="0" tIns="0" rIns="0" bIns="0" rtlCol="0" anchor="t">
              <a:noAutofit/>
            </a:bodyPr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kumimoji="0" lang="es-ES" sz="1400" b="0" i="1" u="none" strike="noStrike" kern="0" cap="none" spc="0" normalizeH="0" baseline="0">
                        <a:ln>
                          <a:noFill/>
                        </a:ln>
                        <a:solidFill>
                          <a:schemeClr val="accent4">
                            <a:lumMod val="20000"/>
                            <a:lumOff val="80000"/>
                          </a:schemeClr>
                        </a:solidFill>
                        <a:effectLst/>
                        <a:uLnTx/>
                        <a:uFillTx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𝑎</m:t>
                    </m:r>
                    <m:r>
                      <a:rPr kumimoji="0" lang="es-ES" sz="1400" b="0" i="1" u="none" strike="noStrike" kern="0" cap="none" spc="0" normalizeH="0" baseline="0">
                        <a:ln>
                          <a:noFill/>
                        </a:ln>
                        <a:solidFill>
                          <a:schemeClr val="accent4">
                            <a:lumMod val="20000"/>
                            <a:lumOff val="80000"/>
                          </a:schemeClr>
                        </a:solidFill>
                        <a:effectLst/>
                        <a:uLnTx/>
                        <a:uFillTx/>
                        <a:latin typeface="Cambria Math" panose="02040503050406030204" pitchFamily="18" charset="0"/>
                        <a:ea typeface="+mn-ea"/>
                        <a:cs typeface="+mn-cs"/>
                      </a:rPr>
                      <m:t>=</m:t>
                    </m:r>
                    <m:f>
                      <m:fPr>
                        <m:ctrlPr>
                          <a:rPr kumimoji="0" lang="es-ES" sz="1400" b="0" i="1" u="none" strike="noStrike" kern="0" cap="none" spc="0" normalizeH="0" baseline="0">
                            <a:ln>
                              <a:noFill/>
                            </a:ln>
                            <a:solidFill>
                              <a:schemeClr val="accent4">
                                <a:lumMod val="20000"/>
                                <a:lumOff val="80000"/>
                              </a:schemeClr>
                            </a:solidFill>
                            <a:effectLst/>
                            <a:uLnTx/>
                            <a:uFillTx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fPr>
                      <m:num>
                        <m:r>
                          <a:rPr kumimoji="0" lang="es-ES" sz="1400" b="0" i="1" u="none" strike="noStrike" kern="0" cap="none" spc="0" normalizeH="0" baseline="0">
                            <a:ln>
                              <a:noFill/>
                            </a:ln>
                            <a:solidFill>
                              <a:schemeClr val="accent4">
                                <a:lumMod val="20000"/>
                                <a:lumOff val="80000"/>
                              </a:schemeClr>
                            </a:solidFill>
                            <a:effectLst/>
                            <a:uLnTx/>
                            <a:uFillTx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2</m:t>
                        </m:r>
                        <m:r>
                          <a:rPr kumimoji="0" lang="es-ES" sz="1400" b="0" i="1" u="none" strike="noStrike" kern="0" cap="none" spc="0" normalizeH="0" baseline="0">
                            <a:ln>
                              <a:noFill/>
                            </a:ln>
                            <a:solidFill>
                              <a:schemeClr val="accent4">
                                <a:lumMod val="20000"/>
                                <a:lumOff val="80000"/>
                              </a:schemeClr>
                            </a:solidFill>
                            <a:effectLst/>
                            <a:uLnTx/>
                            <a:uFillTx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𝑑</m:t>
                        </m:r>
                        <m:r>
                          <a:rPr kumimoji="0" lang="es-ES" sz="1400" b="0" i="1" u="none" strike="noStrike" kern="0" cap="none" spc="0" normalizeH="0" baseline="0">
                            <a:ln>
                              <a:noFill/>
                            </a:ln>
                            <a:solidFill>
                              <a:schemeClr val="accent4">
                                <a:lumMod val="20000"/>
                                <a:lumOff val="80000"/>
                              </a:schemeClr>
                            </a:solidFill>
                            <a:effectLst/>
                            <a:uLnTx/>
                            <a:uFillTx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−</m:t>
                        </m:r>
                        <m:rad>
                          <m:radPr>
                            <m:degHide m:val="on"/>
                            <m:ctrlPr>
                              <a:rPr kumimoji="0" lang="es-ES" sz="1400" b="0" i="1" u="none" strike="noStrike" kern="0" cap="none" spc="0" normalizeH="0" baseline="0">
                                <a:ln>
                                  <a:noFill/>
                                </a:ln>
                                <a:solidFill>
                                  <a:schemeClr val="accent4">
                                    <a:lumMod val="20000"/>
                                    <a:lumOff val="80000"/>
                                  </a:schemeClr>
                                </a:solidFill>
                                <a:effectLst/>
                                <a:uLnTx/>
                                <a:uFillTx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radPr>
                          <m:deg/>
                          <m:e>
                            <m:r>
                              <a:rPr kumimoji="0" lang="es-ES" sz="1400" b="0" i="1" u="none" strike="noStrike" kern="0" cap="none" spc="0" normalizeH="0" baseline="0">
                                <a:ln>
                                  <a:noFill/>
                                </a:ln>
                                <a:solidFill>
                                  <a:schemeClr val="accent4">
                                    <a:lumMod val="20000"/>
                                    <a:lumOff val="80000"/>
                                  </a:schemeClr>
                                </a:solidFill>
                                <a:effectLst/>
                                <a:uLnTx/>
                                <a:uFillTx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4</m:t>
                            </m:r>
                            <m:sSup>
                              <m:sSupPr>
                                <m:ctrlPr>
                                  <a:rPr kumimoji="0" lang="es-ES" sz="1400" b="0" i="1" u="none" strike="noStrike" kern="0" cap="none" spc="0" normalizeH="0" baseline="0">
                                    <a:ln>
                                      <a:noFill/>
                                    </a:ln>
                                    <a:solidFill>
                                      <a:schemeClr val="accent4">
                                        <a:lumMod val="20000"/>
                                        <a:lumOff val="80000"/>
                                      </a:schemeClr>
                                    </a:solidFill>
                                    <a:effectLst/>
                                    <a:uLnTx/>
                                    <a:uFillTx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</m:ctrlPr>
                              </m:sSupPr>
                              <m:e>
                                <m:r>
                                  <a:rPr kumimoji="0" lang="es-ES" sz="1400" b="0" i="1" u="none" strike="noStrike" kern="0" cap="none" spc="0" normalizeH="0" baseline="0">
                                    <a:ln>
                                      <a:noFill/>
                                    </a:ln>
                                    <a:solidFill>
                                      <a:schemeClr val="accent4">
                                        <a:lumMod val="20000"/>
                                        <a:lumOff val="80000"/>
                                      </a:schemeClr>
                                    </a:solidFill>
                                    <a:effectLst/>
                                    <a:uLnTx/>
                                    <a:uFillTx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𝑑</m:t>
                                </m:r>
                              </m:e>
                              <m:sup>
                                <m:r>
                                  <a:rPr kumimoji="0" lang="es-ES" sz="1400" b="0" i="1" u="none" strike="noStrike" kern="0" cap="none" spc="0" normalizeH="0" baseline="0">
                                    <a:ln>
                                      <a:noFill/>
                                    </a:ln>
                                    <a:solidFill>
                                      <a:schemeClr val="accent4">
                                        <a:lumMod val="20000"/>
                                        <a:lumOff val="80000"/>
                                      </a:schemeClr>
                                    </a:solidFill>
                                    <a:effectLst/>
                                    <a:uLnTx/>
                                    <a:uFillTx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2</m:t>
                                </m:r>
                              </m:sup>
                            </m:sSup>
                            <m:r>
                              <a:rPr kumimoji="0" lang="es-ES" sz="1400" b="0" i="1" u="none" strike="noStrike" kern="0" cap="none" spc="0" normalizeH="0" baseline="0">
                                <a:ln>
                                  <a:noFill/>
                                </a:ln>
                                <a:solidFill>
                                  <a:schemeClr val="accent4">
                                    <a:lumMod val="20000"/>
                                    <a:lumOff val="80000"/>
                                  </a:schemeClr>
                                </a:solidFill>
                                <a:effectLst/>
                                <a:uLnTx/>
                                <a:uFillTx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−</m:t>
                            </m:r>
                            <m:f>
                              <m:fPr>
                                <m:ctrlPr>
                                  <a:rPr kumimoji="0" lang="es-ES" sz="1400" b="0" i="1" u="none" strike="noStrike" kern="0" cap="none" spc="0" normalizeH="0" baseline="0">
                                    <a:ln>
                                      <a:noFill/>
                                    </a:ln>
                                    <a:solidFill>
                                      <a:schemeClr val="accent4">
                                        <a:lumMod val="20000"/>
                                        <a:lumOff val="80000"/>
                                      </a:schemeClr>
                                    </a:solidFill>
                                    <a:effectLst/>
                                    <a:uLnTx/>
                                    <a:uFillTx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</m:ctrlPr>
                              </m:fPr>
                              <m:num>
                                <m:r>
                                  <a:rPr kumimoji="0" lang="es-ES" sz="1400" b="0" i="1" u="none" strike="noStrike" kern="0" cap="none" spc="0" normalizeH="0" baseline="0">
                                    <a:ln>
                                      <a:noFill/>
                                    </a:ln>
                                    <a:solidFill>
                                      <a:schemeClr val="accent4">
                                        <a:lumMod val="20000"/>
                                        <a:lumOff val="80000"/>
                                      </a:schemeClr>
                                    </a:solidFill>
                                    <a:effectLst/>
                                    <a:uLnTx/>
                                    <a:uFillTx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8</m:t>
                                </m:r>
                                <m:r>
                                  <a:rPr kumimoji="0" lang="es-ES" sz="1400" b="0" i="1" u="none" strike="noStrike" kern="0" cap="none" spc="0" normalizeH="0" baseline="0">
                                    <a:ln>
                                      <a:noFill/>
                                    </a:ln>
                                    <a:solidFill>
                                      <a:schemeClr val="accent4">
                                        <a:lumMod val="20000"/>
                                        <a:lumOff val="80000"/>
                                      </a:schemeClr>
                                    </a:solidFill>
                                    <a:effectLst/>
                                    <a:uLnTx/>
                                    <a:uFillTx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𝑀𝑢</m:t>
                                </m:r>
                                <m:r>
                                  <a:rPr kumimoji="0" lang="es-ES" sz="1400" b="0" i="1" u="none" strike="noStrike" kern="0" cap="none" spc="0" normalizeH="0" baseline="0">
                                    <a:ln>
                                      <a:noFill/>
                                    </a:ln>
                                    <a:solidFill>
                                      <a:schemeClr val="accent4">
                                        <a:lumMod val="20000"/>
                                        <a:lumOff val="80000"/>
                                      </a:schemeClr>
                                    </a:solidFill>
                                    <a:effectLst/>
                                    <a:uLnTx/>
                                    <a:uFillTx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(</m:t>
                                </m:r>
                                <m:sSup>
                                  <m:sSupPr>
                                    <m:ctrlPr>
                                      <a:rPr kumimoji="0" lang="es-ES" sz="1400" b="0" i="1" u="none" strike="noStrike" kern="0" cap="none" spc="0" normalizeH="0" baseline="0">
                                        <a:ln>
                                          <a:noFill/>
                                        </a:ln>
                                        <a:solidFill>
                                          <a:schemeClr val="accent4">
                                            <a:lumMod val="20000"/>
                                            <a:lumOff val="80000"/>
                                          </a:schemeClr>
                                        </a:solidFill>
                                        <a:effectLst/>
                                        <a:uLnTx/>
                                        <a:uFillTx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</m:ctrlPr>
                                  </m:sSupPr>
                                  <m:e>
                                    <m:r>
                                      <a:rPr kumimoji="0" lang="es-ES" sz="1400" b="0" i="1" u="none" strike="noStrike" kern="0" cap="none" spc="0" normalizeH="0" baseline="0">
                                        <a:ln>
                                          <a:noFill/>
                                        </a:ln>
                                        <a:solidFill>
                                          <a:schemeClr val="accent4">
                                            <a:lumMod val="20000"/>
                                            <a:lumOff val="80000"/>
                                          </a:schemeClr>
                                        </a:solidFill>
                                        <a:effectLst/>
                                        <a:uLnTx/>
                                        <a:uFillTx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  <m:t>10</m:t>
                                    </m:r>
                                  </m:e>
                                  <m:sup>
                                    <m:r>
                                      <a:rPr kumimoji="0" lang="es-ES" sz="1400" b="0" i="1" u="none" strike="noStrike" kern="0" cap="none" spc="0" normalizeH="0" baseline="0">
                                        <a:ln>
                                          <a:noFill/>
                                        </a:ln>
                                        <a:solidFill>
                                          <a:schemeClr val="accent4">
                                            <a:lumMod val="20000"/>
                                            <a:lumOff val="80000"/>
                                          </a:schemeClr>
                                        </a:solidFill>
                                        <a:effectLst/>
                                        <a:uLnTx/>
                                        <a:uFillTx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  <m:t>5</m:t>
                                    </m:r>
                                  </m:sup>
                                </m:sSup>
                                <m:r>
                                  <a:rPr kumimoji="0" lang="es-ES" sz="1400" b="0" i="1" u="none" strike="noStrike" kern="0" cap="none" spc="0" normalizeH="0" baseline="0">
                                    <a:ln>
                                      <a:noFill/>
                                    </a:ln>
                                    <a:solidFill>
                                      <a:schemeClr val="accent4">
                                        <a:lumMod val="20000"/>
                                        <a:lumOff val="80000"/>
                                      </a:schemeClr>
                                    </a:solidFill>
                                    <a:effectLst/>
                                    <a:uLnTx/>
                                    <a:uFillTx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)</m:t>
                                </m:r>
                              </m:num>
                              <m:den>
                                <m:r>
                                  <a:rPr kumimoji="0" lang="es-ES" sz="1400" b="0" i="1" u="none" strike="noStrike" kern="0" cap="none" spc="0" normalizeH="0" baseline="0">
                                    <a:ln>
                                      <a:noFill/>
                                    </a:ln>
                                    <a:solidFill>
                                      <a:schemeClr val="accent4">
                                        <a:lumMod val="20000"/>
                                        <a:lumOff val="80000"/>
                                      </a:schemeClr>
                                    </a:solidFill>
                                    <a:effectLst/>
                                    <a:uLnTx/>
                                    <a:uFillTx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0.85</m:t>
                                </m:r>
                                <m:sSup>
                                  <m:sSupPr>
                                    <m:ctrlPr>
                                      <a:rPr kumimoji="0" lang="es-ES" sz="1400" b="0" i="1" u="none" strike="noStrike" kern="0" cap="none" spc="0" normalizeH="0" baseline="0">
                                        <a:ln>
                                          <a:noFill/>
                                        </a:ln>
                                        <a:solidFill>
                                          <a:schemeClr val="accent4">
                                            <a:lumMod val="20000"/>
                                            <a:lumOff val="80000"/>
                                          </a:schemeClr>
                                        </a:solidFill>
                                        <a:effectLst/>
                                        <a:uLnTx/>
                                        <a:uFillTx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</m:ctrlPr>
                                  </m:sSupPr>
                                  <m:e>
                                    <m:r>
                                      <a:rPr kumimoji="0" lang="es-ES" sz="1400" b="0" i="1" u="none" strike="noStrike" kern="0" cap="none" spc="0" normalizeH="0" baseline="0">
                                        <a:ln>
                                          <a:noFill/>
                                        </a:ln>
                                        <a:solidFill>
                                          <a:schemeClr val="accent4">
                                            <a:lumMod val="20000"/>
                                            <a:lumOff val="80000"/>
                                          </a:schemeClr>
                                        </a:solidFill>
                                        <a:effectLst/>
                                        <a:uLnTx/>
                                        <a:uFillTx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  <m:t>𝜙</m:t>
                                    </m:r>
                                    <m:r>
                                      <a:rPr kumimoji="0" lang="es-ES" sz="1400" b="0" i="1" u="none" strike="noStrike" kern="0" cap="none" spc="0" normalizeH="0" baseline="0">
                                        <a:ln>
                                          <a:noFill/>
                                        </a:ln>
                                        <a:solidFill>
                                          <a:schemeClr val="accent4">
                                            <a:lumMod val="20000"/>
                                            <a:lumOff val="80000"/>
                                          </a:schemeClr>
                                        </a:solidFill>
                                        <a:effectLst/>
                                        <a:uLnTx/>
                                        <a:uFillTx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  <m:t> </m:t>
                                    </m:r>
                                    <m:r>
                                      <a:rPr kumimoji="0" lang="es-ES" sz="1400" b="0" i="1" u="none" strike="noStrike" kern="0" cap="none" spc="0" normalizeH="0" baseline="0">
                                        <a:ln>
                                          <a:noFill/>
                                        </a:ln>
                                        <a:solidFill>
                                          <a:schemeClr val="accent4">
                                            <a:lumMod val="20000"/>
                                            <a:lumOff val="80000"/>
                                          </a:schemeClr>
                                        </a:solidFill>
                                        <a:effectLst/>
                                        <a:uLnTx/>
                                        <a:uFillTx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  <m:t>𝑓</m:t>
                                    </m:r>
                                  </m:e>
                                  <m:sup>
                                    <m:r>
                                      <a:rPr kumimoji="0" lang="es-ES" sz="1400" b="0" i="1" u="none" strike="noStrike" kern="0" cap="none" spc="0" normalizeH="0" baseline="0">
                                        <a:ln>
                                          <a:noFill/>
                                        </a:ln>
                                        <a:solidFill>
                                          <a:schemeClr val="accent4">
                                            <a:lumMod val="20000"/>
                                            <a:lumOff val="80000"/>
                                          </a:schemeClr>
                                        </a:solidFill>
                                        <a:effectLst/>
                                        <a:uLnTx/>
                                        <a:uFillTx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  <m:t>′</m:t>
                                    </m:r>
                                  </m:sup>
                                </m:sSup>
                                <m:r>
                                  <a:rPr kumimoji="0" lang="es-ES" sz="1400" b="0" i="1" u="none" strike="noStrike" kern="0" cap="none" spc="0" normalizeH="0" baseline="0">
                                    <a:ln>
                                      <a:noFill/>
                                    </a:ln>
                                    <a:solidFill>
                                      <a:schemeClr val="accent4">
                                        <a:lumMod val="20000"/>
                                        <a:lumOff val="80000"/>
                                      </a:schemeClr>
                                    </a:solidFill>
                                    <a:effectLst/>
                                    <a:uLnTx/>
                                    <a:uFillTx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𝑐</m:t>
                                </m:r>
                                <m:r>
                                  <a:rPr kumimoji="0" lang="es-ES" sz="1400" b="0" i="1" u="none" strike="noStrike" kern="0" cap="none" spc="0" normalizeH="0" baseline="0">
                                    <a:ln>
                                      <a:noFill/>
                                    </a:ln>
                                    <a:solidFill>
                                      <a:schemeClr val="accent4">
                                        <a:lumMod val="20000"/>
                                        <a:lumOff val="80000"/>
                                      </a:schemeClr>
                                    </a:solidFill>
                                    <a:effectLst/>
                                    <a:uLnTx/>
                                    <a:uFillTx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 </m:t>
                                </m:r>
                                <m:r>
                                  <a:rPr kumimoji="0" lang="es-ES" sz="1400" b="0" i="1" u="none" strike="noStrike" kern="0" cap="none" spc="0" normalizeH="0" baseline="0">
                                    <a:ln>
                                      <a:noFill/>
                                    </a:ln>
                                    <a:solidFill>
                                      <a:schemeClr val="accent4">
                                        <a:lumMod val="20000"/>
                                        <a:lumOff val="80000"/>
                                      </a:schemeClr>
                                    </a:solidFill>
                                    <a:effectLst/>
                                    <a:uLnTx/>
                                    <a:uFillTx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𝑏</m:t>
                                </m:r>
                              </m:den>
                            </m:f>
                          </m:e>
                        </m:rad>
                      </m:num>
                      <m:den>
                        <m:r>
                          <a:rPr kumimoji="0" lang="es-ES" sz="1400" b="0" i="1" u="none" strike="noStrike" kern="0" cap="none" spc="0" normalizeH="0" baseline="0">
                            <a:ln>
                              <a:noFill/>
                            </a:ln>
                            <a:solidFill>
                              <a:schemeClr val="accent4">
                                <a:lumMod val="20000"/>
                                <a:lumOff val="80000"/>
                              </a:schemeClr>
                            </a:solidFill>
                            <a:effectLst/>
                            <a:uLnTx/>
                            <a:uFillTx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2</m:t>
                        </m:r>
                      </m:den>
                    </m:f>
                  </m:oMath>
                </m:oMathPara>
              </a14:m>
              <a:endParaRPr kumimoji="0" lang="es-ES" sz="1400" b="0" i="1" u="none" strike="noStrike" kern="0" cap="none" spc="0" normalizeH="0" baseline="0">
                <a:ln>
                  <a:noFill/>
                </a:ln>
                <a:solidFill>
                  <a:schemeClr val="accent4">
                    <a:lumMod val="20000"/>
                    <a:lumOff val="80000"/>
                  </a:schemeClr>
                </a:solidFill>
                <a:effectLst/>
                <a:uLnTx/>
                <a:uFillTx/>
                <a:latin typeface="Cambria Math" panose="02040503050406030204" pitchFamily="18" charset="0"/>
                <a:ea typeface="+mn-ea"/>
                <a:cs typeface="+mn-cs"/>
              </a:endParaRPr>
            </a:p>
          </xdr:txBody>
        </xdr:sp>
      </mc:Choice>
      <mc:Fallback xmlns="">
        <xdr:sp macro="" textlink="">
          <xdr:nvSpPr>
            <xdr:cNvPr id="350" name="CuadroTexto 349">
              <a:extLst>
                <a:ext uri="{FF2B5EF4-FFF2-40B4-BE49-F238E27FC236}">
                  <a16:creationId xmlns:a16="http://schemas.microsoft.com/office/drawing/2014/main" id="{4C8068D8-3CD8-4DBC-AC6C-8006B5CE3840}"/>
                </a:ext>
              </a:extLst>
            </xdr:cNvPr>
            <xdr:cNvSpPr txBox="1"/>
          </xdr:nvSpPr>
          <xdr:spPr>
            <a:xfrm>
              <a:off x="781050" y="145799175"/>
              <a:ext cx="2524125" cy="866775"/>
            </a:xfrm>
            <a:prstGeom prst="rect">
              <a:avLst/>
            </a:prstGeom>
            <a:solidFill>
              <a:srgbClr val="70AD47">
                <a:lumMod val="75000"/>
              </a:srgbClr>
            </a:solidFill>
            <a:ln w="19050" cmpd="dbl">
              <a:solidFill>
                <a:srgbClr val="002060"/>
              </a:solidFill>
            </a:ln>
            <a:effectLst/>
          </xdr:spPr>
          <xdr:txBody>
            <a:bodyPr vertOverflow="clip" horzOverflow="clip" wrap="square" lIns="0" tIns="0" rIns="0" bIns="0" rtlCol="0" anchor="t">
              <a:noAutofit/>
            </a:bodyPr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s-ES" sz="1400" b="0" i="0" u="none" strike="noStrike" kern="0" cap="none" spc="0" normalizeH="0" baseline="0">
                  <a:ln>
                    <a:noFill/>
                  </a:ln>
                  <a:solidFill>
                    <a:schemeClr val="accent4">
                      <a:lumMod val="20000"/>
                      <a:lumOff val="80000"/>
                    </a:schemeClr>
                  </a:solidFill>
                  <a:effectLst/>
                  <a:uLnTx/>
                  <a:uFillTx/>
                  <a:latin typeface="Cambria Math" panose="02040503050406030204" pitchFamily="18" charset="0"/>
                  <a:ea typeface="+mn-ea"/>
                  <a:cs typeface="+mn-cs"/>
                </a:rPr>
                <a:t>𝑎=(2𝑑−√(4𝑑^2−(8𝑀𝑢(10^5))/(0.85〖𝜙 𝑓〗^′ 𝑐 𝑏)))/2</a:t>
              </a:r>
              <a:endParaRPr kumimoji="0" lang="es-ES" sz="1400" b="0" i="1" u="none" strike="noStrike" kern="0" cap="none" spc="0" normalizeH="0" baseline="0">
                <a:ln>
                  <a:noFill/>
                </a:ln>
                <a:solidFill>
                  <a:schemeClr val="accent4">
                    <a:lumMod val="20000"/>
                    <a:lumOff val="80000"/>
                  </a:schemeClr>
                </a:solidFill>
                <a:effectLst/>
                <a:uLnTx/>
                <a:uFillTx/>
                <a:latin typeface="Cambria Math" panose="02040503050406030204" pitchFamily="18" charset="0"/>
                <a:ea typeface="+mn-ea"/>
                <a:cs typeface="+mn-cs"/>
              </a:endParaRPr>
            </a:p>
          </xdr:txBody>
        </xdr:sp>
      </mc:Fallback>
    </mc:AlternateContent>
    <xdr:clientData/>
  </xdr:oneCellAnchor>
  <xdr:oneCellAnchor>
    <xdr:from>
      <xdr:col>3</xdr:col>
      <xdr:colOff>47625</xdr:colOff>
      <xdr:row>635</xdr:row>
      <xdr:rowOff>66676</xdr:rowOff>
    </xdr:from>
    <xdr:ext cx="1666876" cy="571500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51" name="CuadroTexto 350">
              <a:extLst>
                <a:ext uri="{FF2B5EF4-FFF2-40B4-BE49-F238E27FC236}">
                  <a16:creationId xmlns:a16="http://schemas.microsoft.com/office/drawing/2014/main" id="{A1BB6CE3-E815-42C9-95D9-56DA31B33866}"/>
                </a:ext>
              </a:extLst>
            </xdr:cNvPr>
            <xdr:cNvSpPr txBox="1"/>
          </xdr:nvSpPr>
          <xdr:spPr>
            <a:xfrm>
              <a:off x="790575" y="147561301"/>
              <a:ext cx="1666876" cy="571500"/>
            </a:xfrm>
            <a:prstGeom prst="rect">
              <a:avLst/>
            </a:prstGeom>
            <a:solidFill>
              <a:srgbClr val="70AD47">
                <a:lumMod val="75000"/>
              </a:srgbClr>
            </a:solidFill>
            <a:ln w="19050" cmpd="dbl">
              <a:solidFill>
                <a:srgbClr val="002060"/>
              </a:solidFill>
            </a:ln>
            <a:effectLst/>
          </xdr:spPr>
          <xdr:txBody>
            <a:bodyPr vertOverflow="clip" horzOverflow="clip" wrap="square" lIns="0" tIns="0" rIns="0" bIns="0" rtlCol="0" anchor="t">
              <a:noAutofit/>
            </a:bodyPr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kumimoji="0" lang="es-ES" sz="1400" b="0" i="1" u="none" strike="noStrike" kern="0" cap="none" spc="0" normalizeH="0" baseline="0">
                        <a:ln>
                          <a:noFill/>
                        </a:ln>
                        <a:solidFill>
                          <a:schemeClr val="accent4">
                            <a:lumMod val="20000"/>
                            <a:lumOff val="80000"/>
                          </a:schemeClr>
                        </a:solidFill>
                        <a:effectLst/>
                        <a:uLnTx/>
                        <a:uFillTx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𝐴𝑠</m:t>
                    </m:r>
                    <m:r>
                      <a:rPr kumimoji="0" lang="es-ES" sz="1400" b="0" i="1" u="none" strike="noStrike" kern="0" cap="none" spc="0" normalizeH="0" baseline="0">
                        <a:ln>
                          <a:noFill/>
                        </a:ln>
                        <a:solidFill>
                          <a:schemeClr val="accent4">
                            <a:lumMod val="20000"/>
                            <a:lumOff val="80000"/>
                          </a:schemeClr>
                        </a:solidFill>
                        <a:effectLst/>
                        <a:uLnTx/>
                        <a:uFillTx/>
                        <a:latin typeface="Cambria Math" panose="02040503050406030204" pitchFamily="18" charset="0"/>
                        <a:ea typeface="+mn-ea"/>
                        <a:cs typeface="+mn-cs"/>
                      </a:rPr>
                      <m:t>=</m:t>
                    </m:r>
                    <m:f>
                      <m:fPr>
                        <m:ctrlPr>
                          <a:rPr kumimoji="0" lang="es-ES" sz="1400" b="0" i="1" u="none" strike="noStrike" kern="0" cap="none" spc="0" normalizeH="0" baseline="0">
                            <a:ln>
                              <a:noFill/>
                            </a:ln>
                            <a:solidFill>
                              <a:schemeClr val="accent4">
                                <a:lumMod val="20000"/>
                                <a:lumOff val="80000"/>
                              </a:schemeClr>
                            </a:solidFill>
                            <a:effectLst/>
                            <a:uLnTx/>
                            <a:uFillTx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fPr>
                      <m:num>
                        <m:r>
                          <a:rPr kumimoji="0" lang="es-ES" sz="1400" b="0" i="1" u="none" strike="noStrike" kern="0" cap="none" spc="0" normalizeH="0" baseline="0">
                            <a:ln>
                              <a:noFill/>
                            </a:ln>
                            <a:solidFill>
                              <a:schemeClr val="accent4">
                                <a:lumMod val="20000"/>
                                <a:lumOff val="80000"/>
                              </a:schemeClr>
                            </a:solidFill>
                            <a:effectLst/>
                            <a:uLnTx/>
                            <a:uFillTx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𝑀𝑢</m:t>
                        </m:r>
                      </m:num>
                      <m:den>
                        <m:r>
                          <a:rPr kumimoji="0" lang="es-ES" sz="1400" b="0" i="1" u="none" strike="noStrike" kern="0" cap="none" spc="0" normalizeH="0" baseline="0">
                            <a:ln>
                              <a:noFill/>
                            </a:ln>
                            <a:solidFill>
                              <a:schemeClr val="accent4">
                                <a:lumMod val="20000"/>
                                <a:lumOff val="80000"/>
                              </a:schemeClr>
                            </a:solidFill>
                            <a:effectLst/>
                            <a:uLnTx/>
                            <a:uFillTx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 </m:t>
                        </m:r>
                        <m:r>
                          <m:rPr>
                            <m:sty m:val="p"/>
                          </m:rPr>
                          <a:rPr kumimoji="0" lang="el-GR" sz="1400" b="0" i="1" u="none" strike="noStrike" kern="0" cap="none" spc="0" normalizeH="0" baseline="0">
                            <a:ln>
                              <a:noFill/>
                            </a:ln>
                            <a:solidFill>
                              <a:schemeClr val="accent4">
                                <a:lumMod val="20000"/>
                                <a:lumOff val="80000"/>
                              </a:schemeClr>
                            </a:solidFill>
                            <a:effectLst/>
                            <a:uLnTx/>
                            <a:uFillTx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φ</m:t>
                        </m:r>
                        <m:r>
                          <a:rPr kumimoji="0" lang="es-ES" sz="1400" b="0" i="1" u="none" strike="noStrike" kern="0" cap="none" spc="0" normalizeH="0" baseline="0">
                            <a:ln>
                              <a:noFill/>
                            </a:ln>
                            <a:solidFill>
                              <a:schemeClr val="accent4">
                                <a:lumMod val="20000"/>
                                <a:lumOff val="80000"/>
                              </a:schemeClr>
                            </a:solidFill>
                            <a:effectLst/>
                            <a:uLnTx/>
                            <a:uFillTx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𝑓𝑦</m:t>
                        </m:r>
                        <m:r>
                          <a:rPr kumimoji="0" lang="es-ES" sz="1400" b="0" i="1" u="none" strike="noStrike" kern="0" cap="none" spc="0" normalizeH="0" baseline="0">
                            <a:ln>
                              <a:noFill/>
                            </a:ln>
                            <a:solidFill>
                              <a:schemeClr val="accent4">
                                <a:lumMod val="20000"/>
                                <a:lumOff val="80000"/>
                              </a:schemeClr>
                            </a:solidFill>
                            <a:effectLst/>
                            <a:uLnTx/>
                            <a:uFillTx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 (</m:t>
                        </m:r>
                        <m:r>
                          <a:rPr kumimoji="0" lang="es-ES" sz="1400" b="0" i="1" u="none" strike="noStrike" kern="0" cap="none" spc="0" normalizeH="0" baseline="0">
                            <a:ln>
                              <a:noFill/>
                            </a:ln>
                            <a:solidFill>
                              <a:schemeClr val="accent4">
                                <a:lumMod val="20000"/>
                                <a:lumOff val="80000"/>
                              </a:schemeClr>
                            </a:solidFill>
                            <a:effectLst/>
                            <a:uLnTx/>
                            <a:uFillTx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𝑑</m:t>
                        </m:r>
                        <m:r>
                          <a:rPr kumimoji="0" lang="es-ES" sz="1400" b="0" i="1" u="none" strike="noStrike" kern="0" cap="none" spc="0" normalizeH="0" baseline="0">
                            <a:ln>
                              <a:noFill/>
                            </a:ln>
                            <a:solidFill>
                              <a:schemeClr val="accent4">
                                <a:lumMod val="20000"/>
                                <a:lumOff val="80000"/>
                              </a:schemeClr>
                            </a:solidFill>
                            <a:effectLst/>
                            <a:uLnTx/>
                            <a:uFillTx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−</m:t>
                        </m:r>
                        <m:r>
                          <a:rPr kumimoji="0" lang="es-ES" sz="1400" b="0" i="1" u="none" strike="noStrike" kern="0" cap="none" spc="0" normalizeH="0" baseline="0">
                            <a:ln>
                              <a:noFill/>
                            </a:ln>
                            <a:solidFill>
                              <a:schemeClr val="accent4">
                                <a:lumMod val="20000"/>
                                <a:lumOff val="80000"/>
                              </a:schemeClr>
                            </a:solidFill>
                            <a:effectLst/>
                            <a:uLnTx/>
                            <a:uFillTx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𝑎</m:t>
                        </m:r>
                        <m:r>
                          <a:rPr kumimoji="0" lang="es-ES" sz="1400" b="0" i="1" u="none" strike="noStrike" kern="0" cap="none" spc="0" normalizeH="0" baseline="0">
                            <a:ln>
                              <a:noFill/>
                            </a:ln>
                            <a:solidFill>
                              <a:schemeClr val="accent4">
                                <a:lumMod val="20000"/>
                                <a:lumOff val="80000"/>
                              </a:schemeClr>
                            </a:solidFill>
                            <a:effectLst/>
                            <a:uLnTx/>
                            <a:uFillTx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/2)</m:t>
                        </m:r>
                      </m:den>
                    </m:f>
                  </m:oMath>
                </m:oMathPara>
              </a14:m>
              <a:endParaRPr kumimoji="0" lang="es-ES" sz="1400" b="0" i="1" u="none" strike="noStrike" kern="0" cap="none" spc="0" normalizeH="0" baseline="0">
                <a:ln>
                  <a:noFill/>
                </a:ln>
                <a:solidFill>
                  <a:schemeClr val="accent4">
                    <a:lumMod val="20000"/>
                    <a:lumOff val="80000"/>
                  </a:schemeClr>
                </a:solidFill>
                <a:effectLst/>
                <a:uLnTx/>
                <a:uFillTx/>
                <a:latin typeface="Cambria Math" panose="02040503050406030204" pitchFamily="18" charset="0"/>
                <a:ea typeface="+mn-ea"/>
                <a:cs typeface="+mn-cs"/>
              </a:endParaRPr>
            </a:p>
          </xdr:txBody>
        </xdr:sp>
      </mc:Choice>
      <mc:Fallback xmlns="">
        <xdr:sp macro="" textlink="">
          <xdr:nvSpPr>
            <xdr:cNvPr id="351" name="CuadroTexto 350">
              <a:extLst>
                <a:ext uri="{FF2B5EF4-FFF2-40B4-BE49-F238E27FC236}">
                  <a16:creationId xmlns:a16="http://schemas.microsoft.com/office/drawing/2014/main" id="{A1BB6CE3-E815-42C9-95D9-56DA31B33866}"/>
                </a:ext>
              </a:extLst>
            </xdr:cNvPr>
            <xdr:cNvSpPr txBox="1"/>
          </xdr:nvSpPr>
          <xdr:spPr>
            <a:xfrm>
              <a:off x="790575" y="147561301"/>
              <a:ext cx="1666876" cy="571500"/>
            </a:xfrm>
            <a:prstGeom prst="rect">
              <a:avLst/>
            </a:prstGeom>
            <a:solidFill>
              <a:srgbClr val="70AD47">
                <a:lumMod val="75000"/>
              </a:srgbClr>
            </a:solidFill>
            <a:ln w="19050" cmpd="dbl">
              <a:solidFill>
                <a:srgbClr val="002060"/>
              </a:solidFill>
            </a:ln>
            <a:effectLst/>
          </xdr:spPr>
          <xdr:txBody>
            <a:bodyPr vertOverflow="clip" horzOverflow="clip" wrap="square" lIns="0" tIns="0" rIns="0" bIns="0" rtlCol="0" anchor="t">
              <a:noAutofit/>
            </a:bodyPr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s-ES" sz="1400" b="0" i="0" u="none" strike="noStrike" kern="0" cap="none" spc="0" normalizeH="0" baseline="0">
                  <a:ln>
                    <a:noFill/>
                  </a:ln>
                  <a:solidFill>
                    <a:schemeClr val="accent4">
                      <a:lumMod val="20000"/>
                      <a:lumOff val="80000"/>
                    </a:schemeClr>
                  </a:solidFill>
                  <a:effectLst/>
                  <a:uLnTx/>
                  <a:uFillTx/>
                  <a:latin typeface="Cambria Math" panose="02040503050406030204" pitchFamily="18" charset="0"/>
                  <a:ea typeface="+mn-ea"/>
                  <a:cs typeface="+mn-cs"/>
                </a:rPr>
                <a:t>𝐴𝑠=𝑀𝑢/( </a:t>
              </a:r>
              <a:r>
                <a:rPr kumimoji="0" lang="el-GR" sz="1400" b="0" i="0" u="none" strike="noStrike" kern="0" cap="none" spc="0" normalizeH="0" baseline="0">
                  <a:ln>
                    <a:noFill/>
                  </a:ln>
                  <a:solidFill>
                    <a:schemeClr val="accent4">
                      <a:lumMod val="20000"/>
                      <a:lumOff val="80000"/>
                    </a:schemeClr>
                  </a:solidFill>
                  <a:effectLst/>
                  <a:uLnTx/>
                  <a:uFillTx/>
                  <a:latin typeface="Cambria Math" panose="02040503050406030204" pitchFamily="18" charset="0"/>
                  <a:ea typeface="+mn-ea"/>
                  <a:cs typeface="+mn-cs"/>
                </a:rPr>
                <a:t>φ</a:t>
              </a:r>
              <a:r>
                <a:rPr kumimoji="0" lang="es-ES" sz="1400" b="0" i="0" u="none" strike="noStrike" kern="0" cap="none" spc="0" normalizeH="0" baseline="0">
                  <a:ln>
                    <a:noFill/>
                  </a:ln>
                  <a:solidFill>
                    <a:schemeClr val="accent4">
                      <a:lumMod val="20000"/>
                      <a:lumOff val="80000"/>
                    </a:schemeClr>
                  </a:solidFill>
                  <a:effectLst/>
                  <a:uLnTx/>
                  <a:uFillTx/>
                  <a:latin typeface="Cambria Math" panose="02040503050406030204" pitchFamily="18" charset="0"/>
                  <a:ea typeface="+mn-ea"/>
                  <a:cs typeface="+mn-cs"/>
                </a:rPr>
                <a:t>𝑓𝑦 (𝑑−𝑎/2))</a:t>
              </a:r>
              <a:endParaRPr kumimoji="0" lang="es-ES" sz="1400" b="0" i="1" u="none" strike="noStrike" kern="0" cap="none" spc="0" normalizeH="0" baseline="0">
                <a:ln>
                  <a:noFill/>
                </a:ln>
                <a:solidFill>
                  <a:schemeClr val="accent4">
                    <a:lumMod val="20000"/>
                    <a:lumOff val="80000"/>
                  </a:schemeClr>
                </a:solidFill>
                <a:effectLst/>
                <a:uLnTx/>
                <a:uFillTx/>
                <a:latin typeface="Cambria Math" panose="02040503050406030204" pitchFamily="18" charset="0"/>
                <a:ea typeface="+mn-ea"/>
                <a:cs typeface="+mn-cs"/>
              </a:endParaRPr>
            </a:p>
          </xdr:txBody>
        </xdr:sp>
      </mc:Fallback>
    </mc:AlternateContent>
    <xdr:clientData/>
  </xdr:oneCellAnchor>
  <xdr:oneCellAnchor>
    <xdr:from>
      <xdr:col>2</xdr:col>
      <xdr:colOff>219075</xdr:colOff>
      <xdr:row>642</xdr:row>
      <xdr:rowOff>152400</xdr:rowOff>
    </xdr:from>
    <xdr:ext cx="1114425" cy="523875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52" name="CuadroTexto 351">
              <a:extLst>
                <a:ext uri="{FF2B5EF4-FFF2-40B4-BE49-F238E27FC236}">
                  <a16:creationId xmlns:a16="http://schemas.microsoft.com/office/drawing/2014/main" id="{78FE4374-9F9A-4129-BC18-9B23E268447E}"/>
                </a:ext>
              </a:extLst>
            </xdr:cNvPr>
            <xdr:cNvSpPr txBox="1"/>
          </xdr:nvSpPr>
          <xdr:spPr>
            <a:xfrm>
              <a:off x="714375" y="149332950"/>
              <a:ext cx="1114425" cy="523875"/>
            </a:xfrm>
            <a:prstGeom prst="rect">
              <a:avLst/>
            </a:prstGeom>
            <a:solidFill>
              <a:srgbClr val="70AD47">
                <a:lumMod val="75000"/>
              </a:srgbClr>
            </a:solidFill>
            <a:ln w="19050" cmpd="dbl">
              <a:solidFill>
                <a:srgbClr val="002060"/>
              </a:solidFill>
            </a:ln>
            <a:effectLst/>
          </xdr:spPr>
          <xdr:txBody>
            <a:bodyPr vertOverflow="clip" horzOverflow="clip" wrap="square" lIns="0" tIns="0" rIns="0" bIns="0" rtlCol="0" anchor="t">
              <a:noAutofit/>
            </a:bodyPr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kumimoji="0" lang="es-ES" sz="1600" b="0" i="1" u="none" strike="noStrike" kern="0" cap="none" spc="0" normalizeH="0" baseline="0" noProof="0">
                        <a:ln>
                          <a:noFill/>
                        </a:ln>
                        <a:solidFill>
                          <a:schemeClr val="accent4">
                            <a:lumMod val="20000"/>
                            <a:lumOff val="80000"/>
                          </a:schemeClr>
                        </a:solidFill>
                        <a:effectLst/>
                        <a:uLnTx/>
                        <a:uFillTx/>
                        <a:latin typeface="Cambria Math" panose="02040503050406030204" pitchFamily="18" charset="0"/>
                        <a:ea typeface="+mn-ea"/>
                        <a:cs typeface="+mn-cs"/>
                      </a:rPr>
                      <m:t>⍴=</m:t>
                    </m:r>
                    <m:f>
                      <m:fPr>
                        <m:ctrlPr>
                          <a:rPr kumimoji="0" lang="es-ES" sz="1600" b="0" i="1" u="none" strike="noStrike" kern="0" cap="none" spc="0" normalizeH="0" baseline="0" noProof="0">
                            <a:ln>
                              <a:noFill/>
                            </a:ln>
                            <a:solidFill>
                              <a:schemeClr val="accent4">
                                <a:lumMod val="20000"/>
                                <a:lumOff val="80000"/>
                              </a:schemeClr>
                            </a:solidFill>
                            <a:effectLst/>
                            <a:uLnTx/>
                            <a:uFillTx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fPr>
                      <m:num>
                        <m:r>
                          <a:rPr kumimoji="0" lang="es-ES" sz="1600" b="0" i="1" u="none" strike="noStrike" kern="0" cap="none" spc="0" normalizeH="0" baseline="0" noProof="0">
                            <a:ln>
                              <a:noFill/>
                            </a:ln>
                            <a:solidFill>
                              <a:schemeClr val="accent4">
                                <a:lumMod val="20000"/>
                                <a:lumOff val="80000"/>
                              </a:schemeClr>
                            </a:solidFill>
                            <a:effectLst/>
                            <a:uLnTx/>
                            <a:uFillTx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𝐴𝑠</m:t>
                        </m:r>
                      </m:num>
                      <m:den>
                        <m:r>
                          <a:rPr kumimoji="0" lang="es-ES" sz="1600" b="0" i="1" u="none" strike="noStrike" kern="0" cap="none" spc="0" normalizeH="0" baseline="0" noProof="0">
                            <a:ln>
                              <a:noFill/>
                            </a:ln>
                            <a:solidFill>
                              <a:schemeClr val="accent4">
                                <a:lumMod val="20000"/>
                                <a:lumOff val="80000"/>
                              </a:schemeClr>
                            </a:solidFill>
                            <a:effectLst/>
                            <a:uLnTx/>
                            <a:uFillTx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𝑏</m:t>
                        </m:r>
                        <m:r>
                          <a:rPr kumimoji="0" lang="es-ES" sz="1600" b="0" i="1" u="none" strike="noStrike" kern="0" cap="none" spc="0" normalizeH="0" baseline="0" noProof="0">
                            <a:ln>
                              <a:noFill/>
                            </a:ln>
                            <a:solidFill>
                              <a:schemeClr val="accent4">
                                <a:lumMod val="20000"/>
                                <a:lumOff val="80000"/>
                              </a:schemeClr>
                            </a:solidFill>
                            <a:effectLst/>
                            <a:uLnTx/>
                            <a:uFillTx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∗</m:t>
                        </m:r>
                        <m:r>
                          <a:rPr kumimoji="0" lang="es-ES" sz="1600" b="0" i="1" u="none" strike="noStrike" kern="0" cap="none" spc="0" normalizeH="0" baseline="0" noProof="0">
                            <a:ln>
                              <a:noFill/>
                            </a:ln>
                            <a:solidFill>
                              <a:schemeClr val="accent4">
                                <a:lumMod val="20000"/>
                                <a:lumOff val="80000"/>
                              </a:schemeClr>
                            </a:solidFill>
                            <a:effectLst/>
                            <a:uLnTx/>
                            <a:uFillTx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𝑑</m:t>
                        </m:r>
                      </m:den>
                    </m:f>
                  </m:oMath>
                </m:oMathPara>
              </a14:m>
              <a:endParaRPr kumimoji="0" lang="es-ES" sz="1400" b="0" i="1" u="none" strike="noStrike" kern="0" cap="none" spc="0" normalizeH="0" baseline="0" noProof="0">
                <a:ln>
                  <a:noFill/>
                </a:ln>
                <a:solidFill>
                  <a:srgbClr val="ED7D31">
                    <a:lumMod val="40000"/>
                    <a:lumOff val="60000"/>
                  </a:srgbClr>
                </a:solidFill>
                <a:effectLst/>
                <a:uLnTx/>
                <a:uFillTx/>
                <a:latin typeface="Cambria Math" panose="02040503050406030204" pitchFamily="18" charset="0"/>
                <a:ea typeface="+mn-ea"/>
                <a:cs typeface="+mn-cs"/>
              </a:endParaRPr>
            </a:p>
          </xdr:txBody>
        </xdr:sp>
      </mc:Choice>
      <mc:Fallback xmlns="">
        <xdr:sp macro="" textlink="">
          <xdr:nvSpPr>
            <xdr:cNvPr id="352" name="CuadroTexto 351">
              <a:extLst>
                <a:ext uri="{FF2B5EF4-FFF2-40B4-BE49-F238E27FC236}">
                  <a16:creationId xmlns:a16="http://schemas.microsoft.com/office/drawing/2014/main" id="{78FE4374-9F9A-4129-BC18-9B23E268447E}"/>
                </a:ext>
              </a:extLst>
            </xdr:cNvPr>
            <xdr:cNvSpPr txBox="1"/>
          </xdr:nvSpPr>
          <xdr:spPr>
            <a:xfrm>
              <a:off x="714375" y="149332950"/>
              <a:ext cx="1114425" cy="523875"/>
            </a:xfrm>
            <a:prstGeom prst="rect">
              <a:avLst/>
            </a:prstGeom>
            <a:solidFill>
              <a:srgbClr val="70AD47">
                <a:lumMod val="75000"/>
              </a:srgbClr>
            </a:solidFill>
            <a:ln w="19050" cmpd="dbl">
              <a:solidFill>
                <a:srgbClr val="002060"/>
              </a:solidFill>
            </a:ln>
            <a:effectLst/>
          </xdr:spPr>
          <xdr:txBody>
            <a:bodyPr vertOverflow="clip" horzOverflow="clip" wrap="square" lIns="0" tIns="0" rIns="0" bIns="0" rtlCol="0" anchor="t">
              <a:noAutofit/>
            </a:bodyPr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s-ES" sz="1600" b="0" i="0" u="none" strike="noStrike" kern="0" cap="none" spc="0" normalizeH="0" baseline="0" noProof="0">
                  <a:ln>
                    <a:noFill/>
                  </a:ln>
                  <a:solidFill>
                    <a:schemeClr val="accent4">
                      <a:lumMod val="20000"/>
                      <a:lumOff val="80000"/>
                    </a:schemeClr>
                  </a:solidFill>
                  <a:effectLst/>
                  <a:uLnTx/>
                  <a:uFillTx/>
                  <a:latin typeface="Cambria Math" panose="02040503050406030204" pitchFamily="18" charset="0"/>
                  <a:ea typeface="+mn-ea"/>
                  <a:cs typeface="+mn-cs"/>
                </a:rPr>
                <a:t>⍴=𝐴𝑠/(𝑏∗𝑑)</a:t>
              </a:r>
              <a:endParaRPr kumimoji="0" lang="es-ES" sz="1400" b="0" i="1" u="none" strike="noStrike" kern="0" cap="none" spc="0" normalizeH="0" baseline="0" noProof="0">
                <a:ln>
                  <a:noFill/>
                </a:ln>
                <a:solidFill>
                  <a:srgbClr val="ED7D31">
                    <a:lumMod val="40000"/>
                    <a:lumOff val="60000"/>
                  </a:srgbClr>
                </a:solidFill>
                <a:effectLst/>
                <a:uLnTx/>
                <a:uFillTx/>
                <a:latin typeface="Cambria Math" panose="02040503050406030204" pitchFamily="18" charset="0"/>
                <a:ea typeface="+mn-ea"/>
                <a:cs typeface="+mn-cs"/>
              </a:endParaRPr>
            </a:p>
          </xdr:txBody>
        </xdr:sp>
      </mc:Fallback>
    </mc:AlternateContent>
    <xdr:clientData/>
  </xdr:oneCellAnchor>
  <xdr:oneCellAnchor>
    <xdr:from>
      <xdr:col>3</xdr:col>
      <xdr:colOff>66675</xdr:colOff>
      <xdr:row>649</xdr:row>
      <xdr:rowOff>142875</xdr:rowOff>
    </xdr:from>
    <xdr:ext cx="1276824" cy="509498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53" name="CuadroTexto 352">
              <a:extLst>
                <a:ext uri="{FF2B5EF4-FFF2-40B4-BE49-F238E27FC236}">
                  <a16:creationId xmlns:a16="http://schemas.microsoft.com/office/drawing/2014/main" id="{24AC34BC-01A8-4E60-A90F-2D63A5DFC896}"/>
                </a:ext>
              </a:extLst>
            </xdr:cNvPr>
            <xdr:cNvSpPr txBox="1"/>
          </xdr:nvSpPr>
          <xdr:spPr>
            <a:xfrm>
              <a:off x="809625" y="150914100"/>
              <a:ext cx="1276824" cy="509498"/>
            </a:xfrm>
            <a:prstGeom prst="rect">
              <a:avLst/>
            </a:prstGeom>
            <a:solidFill>
              <a:srgbClr val="70AD47">
                <a:lumMod val="75000"/>
              </a:srgbClr>
            </a:solidFill>
            <a:ln w="19050" cmpd="dbl">
              <a:solidFill>
                <a:srgbClr val="002060"/>
              </a:solidFill>
            </a:ln>
            <a:effectLst/>
          </xdr:spPr>
          <xdr:txBody>
            <a:bodyPr vertOverflow="clip" horzOverflow="clip" wrap="square" lIns="0" tIns="0" rIns="0" bIns="0" rtlCol="0" anchor="t">
              <a:noAutofit/>
            </a:bodyPr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kumimoji="0" lang="es-ES" sz="1600" b="0" i="1" u="none" strike="noStrike" kern="0" cap="none" spc="0" normalizeH="0" baseline="0">
                        <a:ln>
                          <a:noFill/>
                        </a:ln>
                        <a:solidFill>
                          <a:schemeClr val="accent4">
                            <a:lumMod val="20000"/>
                            <a:lumOff val="80000"/>
                          </a:schemeClr>
                        </a:solidFill>
                        <a:effectLst/>
                        <a:uLnTx/>
                        <a:uFillTx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𝑅𝑢</m:t>
                    </m:r>
                    <m:r>
                      <a:rPr kumimoji="0" lang="es-ES" sz="1600" b="0" i="1" u="none" strike="noStrike" kern="0" cap="none" spc="0" normalizeH="0" baseline="0">
                        <a:ln>
                          <a:noFill/>
                        </a:ln>
                        <a:solidFill>
                          <a:schemeClr val="accent4">
                            <a:lumMod val="20000"/>
                            <a:lumOff val="80000"/>
                          </a:schemeClr>
                        </a:solidFill>
                        <a:effectLst/>
                        <a:uLnTx/>
                        <a:uFillTx/>
                        <a:latin typeface="Cambria Math" panose="02040503050406030204" pitchFamily="18" charset="0"/>
                        <a:ea typeface="+mn-ea"/>
                        <a:cs typeface="+mn-cs"/>
                      </a:rPr>
                      <m:t>=</m:t>
                    </m:r>
                    <m:f>
                      <m:fPr>
                        <m:ctrlPr>
                          <a:rPr kumimoji="0" lang="es-ES" sz="1600" b="0" i="1" u="none" strike="noStrike" kern="0" cap="none" spc="0" normalizeH="0" baseline="0">
                            <a:ln>
                              <a:noFill/>
                            </a:ln>
                            <a:solidFill>
                              <a:schemeClr val="accent4">
                                <a:lumMod val="20000"/>
                                <a:lumOff val="80000"/>
                              </a:schemeClr>
                            </a:solidFill>
                            <a:effectLst/>
                            <a:uLnTx/>
                            <a:uFillTx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fPr>
                      <m:num>
                        <m:r>
                          <a:rPr kumimoji="0" lang="es-ES" sz="1600" b="0" i="1" u="none" strike="noStrike" kern="0" cap="none" spc="0" normalizeH="0" baseline="0">
                            <a:ln>
                              <a:noFill/>
                            </a:ln>
                            <a:solidFill>
                              <a:schemeClr val="accent4">
                                <a:lumMod val="20000"/>
                                <a:lumOff val="80000"/>
                              </a:schemeClr>
                            </a:solidFill>
                            <a:effectLst/>
                            <a:uLnTx/>
                            <a:uFillTx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𝑀𝑢</m:t>
                        </m:r>
                      </m:num>
                      <m:den>
                        <m:r>
                          <a:rPr kumimoji="0" lang="es-ES" sz="1600" b="0" i="1" u="none" strike="noStrike" kern="0" cap="none" spc="0" normalizeH="0" baseline="0">
                            <a:ln>
                              <a:noFill/>
                            </a:ln>
                            <a:solidFill>
                              <a:schemeClr val="accent4">
                                <a:lumMod val="20000"/>
                                <a:lumOff val="80000"/>
                              </a:schemeClr>
                            </a:solidFill>
                            <a:effectLst/>
                            <a:uLnTx/>
                            <a:uFillTx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𝑏𝑑</m:t>
                        </m:r>
                        <m:r>
                          <a:rPr kumimoji="0" lang="es-ES" sz="1600" b="0" i="1" u="none" strike="noStrike" kern="0" cap="none" spc="0" normalizeH="0" baseline="0">
                            <a:ln>
                              <a:noFill/>
                            </a:ln>
                            <a:solidFill>
                              <a:schemeClr val="accent4">
                                <a:lumMod val="20000"/>
                                <a:lumOff val="80000"/>
                              </a:schemeClr>
                            </a:solidFill>
                            <a:effectLst/>
                            <a:uLnTx/>
                            <a:uFillTx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²(10)</m:t>
                        </m:r>
                      </m:den>
                    </m:f>
                  </m:oMath>
                </m:oMathPara>
              </a14:m>
              <a:endParaRPr kumimoji="0" lang="es-ES" sz="1600" b="0" i="1" u="none" strike="noStrike" kern="0" cap="none" spc="0" normalizeH="0" baseline="0">
                <a:ln>
                  <a:noFill/>
                </a:ln>
                <a:solidFill>
                  <a:schemeClr val="accent4">
                    <a:lumMod val="20000"/>
                    <a:lumOff val="80000"/>
                  </a:schemeClr>
                </a:solidFill>
                <a:effectLst/>
                <a:uLnTx/>
                <a:uFillTx/>
                <a:latin typeface="Cambria Math" panose="02040503050406030204" pitchFamily="18" charset="0"/>
                <a:ea typeface="+mn-ea"/>
                <a:cs typeface="+mn-cs"/>
              </a:endParaRPr>
            </a:p>
          </xdr:txBody>
        </xdr:sp>
      </mc:Choice>
      <mc:Fallback xmlns="">
        <xdr:sp macro="" textlink="">
          <xdr:nvSpPr>
            <xdr:cNvPr id="353" name="CuadroTexto 352">
              <a:extLst>
                <a:ext uri="{FF2B5EF4-FFF2-40B4-BE49-F238E27FC236}">
                  <a16:creationId xmlns:a16="http://schemas.microsoft.com/office/drawing/2014/main" id="{24AC34BC-01A8-4E60-A90F-2D63A5DFC896}"/>
                </a:ext>
              </a:extLst>
            </xdr:cNvPr>
            <xdr:cNvSpPr txBox="1"/>
          </xdr:nvSpPr>
          <xdr:spPr>
            <a:xfrm>
              <a:off x="809625" y="150914100"/>
              <a:ext cx="1276824" cy="509498"/>
            </a:xfrm>
            <a:prstGeom prst="rect">
              <a:avLst/>
            </a:prstGeom>
            <a:solidFill>
              <a:srgbClr val="70AD47">
                <a:lumMod val="75000"/>
              </a:srgbClr>
            </a:solidFill>
            <a:ln w="19050" cmpd="dbl">
              <a:solidFill>
                <a:srgbClr val="002060"/>
              </a:solidFill>
            </a:ln>
            <a:effectLst/>
          </xdr:spPr>
          <xdr:txBody>
            <a:bodyPr vertOverflow="clip" horzOverflow="clip" wrap="square" lIns="0" tIns="0" rIns="0" bIns="0" rtlCol="0" anchor="t">
              <a:noAutofit/>
            </a:bodyPr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s-ES" sz="1600" b="0" i="0" u="none" strike="noStrike" kern="0" cap="none" spc="0" normalizeH="0" baseline="0">
                  <a:ln>
                    <a:noFill/>
                  </a:ln>
                  <a:solidFill>
                    <a:schemeClr val="accent4">
                      <a:lumMod val="20000"/>
                      <a:lumOff val="80000"/>
                    </a:schemeClr>
                  </a:solidFill>
                  <a:effectLst/>
                  <a:uLnTx/>
                  <a:uFillTx/>
                  <a:latin typeface="Cambria Math" panose="02040503050406030204" pitchFamily="18" charset="0"/>
                  <a:ea typeface="+mn-ea"/>
                  <a:cs typeface="+mn-cs"/>
                </a:rPr>
                <a:t>𝑅𝑢=𝑀𝑢/(𝑏𝑑²(10))</a:t>
              </a:r>
              <a:endParaRPr kumimoji="0" lang="es-ES" sz="1600" b="0" i="1" u="none" strike="noStrike" kern="0" cap="none" spc="0" normalizeH="0" baseline="0">
                <a:ln>
                  <a:noFill/>
                </a:ln>
                <a:solidFill>
                  <a:schemeClr val="accent4">
                    <a:lumMod val="20000"/>
                    <a:lumOff val="80000"/>
                  </a:schemeClr>
                </a:solidFill>
                <a:effectLst/>
                <a:uLnTx/>
                <a:uFillTx/>
                <a:latin typeface="Cambria Math" panose="02040503050406030204" pitchFamily="18" charset="0"/>
                <a:ea typeface="+mn-ea"/>
                <a:cs typeface="+mn-cs"/>
              </a:endParaRPr>
            </a:p>
          </xdr:txBody>
        </xdr:sp>
      </mc:Fallback>
    </mc:AlternateContent>
    <xdr:clientData/>
  </xdr:oneCellAnchor>
  <xdr:oneCellAnchor>
    <xdr:from>
      <xdr:col>2</xdr:col>
      <xdr:colOff>219075</xdr:colOff>
      <xdr:row>656</xdr:row>
      <xdr:rowOff>114300</xdr:rowOff>
    </xdr:from>
    <xdr:ext cx="2076450" cy="733425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54" name="CuadroTexto 353">
              <a:extLst>
                <a:ext uri="{FF2B5EF4-FFF2-40B4-BE49-F238E27FC236}">
                  <a16:creationId xmlns:a16="http://schemas.microsoft.com/office/drawing/2014/main" id="{B4644DD2-306A-4F94-8DD8-DC2D51E1742F}"/>
                </a:ext>
              </a:extLst>
            </xdr:cNvPr>
            <xdr:cNvSpPr txBox="1"/>
          </xdr:nvSpPr>
          <xdr:spPr>
            <a:xfrm>
              <a:off x="714375" y="152552400"/>
              <a:ext cx="2076450" cy="733425"/>
            </a:xfrm>
            <a:prstGeom prst="rect">
              <a:avLst/>
            </a:prstGeom>
            <a:solidFill>
              <a:srgbClr val="70AD47">
                <a:lumMod val="75000"/>
              </a:srgbClr>
            </a:solidFill>
            <a:ln w="19050" cmpd="dbl">
              <a:solidFill>
                <a:srgbClr val="002060"/>
              </a:solidFill>
            </a:ln>
            <a:effectLst/>
          </xdr:spPr>
          <xdr:txBody>
            <a:bodyPr vertOverflow="clip" horzOverflow="clip" wrap="square" lIns="0" tIns="0" rIns="0" bIns="0" rtlCol="0" anchor="t">
              <a:noAutofit/>
            </a:bodyPr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kumimoji="0" lang="es-ES" sz="1400" b="0" i="1" u="none" strike="noStrike" kern="0" cap="none" spc="0" normalizeH="0" baseline="0">
                        <a:ln>
                          <a:noFill/>
                        </a:ln>
                        <a:solidFill>
                          <a:schemeClr val="accent4">
                            <a:lumMod val="20000"/>
                            <a:lumOff val="80000"/>
                          </a:schemeClr>
                        </a:solidFill>
                        <a:effectLst/>
                        <a:uLnTx/>
                        <a:uFillTx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𝜌</m:t>
                    </m:r>
                    <m:r>
                      <a:rPr kumimoji="0" lang="es-ES" sz="1400" b="0" i="1" u="none" strike="noStrike" kern="0" cap="none" spc="0" normalizeH="0" baseline="0">
                        <a:ln>
                          <a:noFill/>
                        </a:ln>
                        <a:solidFill>
                          <a:schemeClr val="accent4">
                            <a:lumMod val="20000"/>
                            <a:lumOff val="80000"/>
                          </a:schemeClr>
                        </a:solidFill>
                        <a:effectLst/>
                        <a:uLnTx/>
                        <a:uFillTx/>
                        <a:latin typeface="Cambria Math" panose="02040503050406030204" pitchFamily="18" charset="0"/>
                        <a:ea typeface="+mn-ea"/>
                        <a:cs typeface="+mn-cs"/>
                      </a:rPr>
                      <m:t>=</m:t>
                    </m:r>
                    <m:f>
                      <m:fPr>
                        <m:ctrlPr>
                          <a:rPr kumimoji="0" lang="es-ES" sz="1400" b="0" i="1" u="none" strike="noStrike" kern="0" cap="none" spc="0" normalizeH="0" baseline="0">
                            <a:ln>
                              <a:noFill/>
                            </a:ln>
                            <a:solidFill>
                              <a:schemeClr val="accent4">
                                <a:lumMod val="20000"/>
                                <a:lumOff val="80000"/>
                              </a:schemeClr>
                            </a:solidFill>
                            <a:effectLst/>
                            <a:uLnTx/>
                            <a:uFillTx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fPr>
                      <m:num>
                        <m:r>
                          <a:rPr kumimoji="0" lang="es-ES" sz="1400" b="0" i="1" u="none" strike="noStrike" kern="0" cap="none" spc="0" normalizeH="0" baseline="0">
                            <a:ln>
                              <a:noFill/>
                            </a:ln>
                            <a:solidFill>
                              <a:schemeClr val="accent4">
                                <a:lumMod val="20000"/>
                                <a:lumOff val="80000"/>
                              </a:schemeClr>
                            </a:solidFill>
                            <a:effectLst/>
                            <a:uLnTx/>
                            <a:uFillTx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𝑅𝑢</m:t>
                        </m:r>
                      </m:num>
                      <m:den>
                        <m:r>
                          <a:rPr kumimoji="0" lang="es-ES" sz="1400" b="0" i="1" u="none" strike="noStrike" kern="0" cap="none" spc="0" normalizeH="0" baseline="0">
                            <a:ln>
                              <a:noFill/>
                            </a:ln>
                            <a:solidFill>
                              <a:schemeClr val="accent4">
                                <a:lumMod val="20000"/>
                                <a:lumOff val="80000"/>
                              </a:schemeClr>
                            </a:solidFill>
                            <a:effectLst/>
                            <a:uLnTx/>
                            <a:uFillTx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∅.</m:t>
                        </m:r>
                        <m:r>
                          <a:rPr kumimoji="0" lang="es-ES" sz="1400" b="0" i="1" u="none" strike="noStrike" kern="0" cap="none" spc="0" normalizeH="0" baseline="0">
                            <a:ln>
                              <a:noFill/>
                            </a:ln>
                            <a:solidFill>
                              <a:schemeClr val="accent4">
                                <a:lumMod val="20000"/>
                                <a:lumOff val="80000"/>
                              </a:schemeClr>
                            </a:solidFill>
                            <a:effectLst/>
                            <a:uLnTx/>
                            <a:uFillTx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𝑓𝑦</m:t>
                        </m:r>
                        <m:r>
                          <a:rPr kumimoji="0" lang="es-ES" sz="1400" b="0" i="1" u="none" strike="noStrike" kern="0" cap="none" spc="0" normalizeH="0" baseline="0">
                            <a:ln>
                              <a:noFill/>
                            </a:ln>
                            <a:solidFill>
                              <a:schemeClr val="accent4">
                                <a:lumMod val="20000"/>
                                <a:lumOff val="80000"/>
                              </a:schemeClr>
                            </a:solidFill>
                            <a:effectLst/>
                            <a:uLnTx/>
                            <a:uFillTx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(1−0.59 </m:t>
                        </m:r>
                        <m:r>
                          <a:rPr kumimoji="0" lang="es-ES" sz="1400" b="0" i="1" u="none" strike="noStrike" kern="0" cap="none" spc="0" normalizeH="0" baseline="0">
                            <a:ln>
                              <a:noFill/>
                            </a:ln>
                            <a:solidFill>
                              <a:schemeClr val="accent4">
                                <a:lumMod val="20000"/>
                                <a:lumOff val="80000"/>
                              </a:schemeClr>
                            </a:solidFill>
                            <a:effectLst/>
                            <a:uLnTx/>
                            <a:uFillTx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𝜌</m:t>
                        </m:r>
                        <m:f>
                          <m:fPr>
                            <m:ctrlPr>
                              <a:rPr kumimoji="0" lang="es-ES" sz="1400" b="0" i="1" u="none" strike="noStrike" kern="0" cap="none" spc="0" normalizeH="0" baseline="0">
                                <a:ln>
                                  <a:noFill/>
                                </a:ln>
                                <a:solidFill>
                                  <a:schemeClr val="accent4">
                                    <a:lumMod val="20000"/>
                                    <a:lumOff val="80000"/>
                                  </a:schemeClr>
                                </a:solidFill>
                                <a:effectLst/>
                                <a:uLnTx/>
                                <a:uFillTx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fPr>
                          <m:num>
                            <m:r>
                              <a:rPr kumimoji="0" lang="es-ES" sz="1400" b="0" i="1" u="none" strike="noStrike" kern="0" cap="none" spc="0" normalizeH="0" baseline="0">
                                <a:ln>
                                  <a:noFill/>
                                </a:ln>
                                <a:solidFill>
                                  <a:schemeClr val="accent4">
                                    <a:lumMod val="20000"/>
                                    <a:lumOff val="80000"/>
                                  </a:schemeClr>
                                </a:solidFill>
                                <a:effectLst/>
                                <a:uLnTx/>
                                <a:uFillTx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𝑓𝑦</m:t>
                            </m:r>
                          </m:num>
                          <m:den>
                            <m:sSup>
                              <m:sSupPr>
                                <m:ctrlPr>
                                  <a:rPr kumimoji="0" lang="es-ES" sz="1400" b="0" i="1" u="none" strike="noStrike" kern="0" cap="none" spc="0" normalizeH="0" baseline="0">
                                    <a:ln>
                                      <a:noFill/>
                                    </a:ln>
                                    <a:solidFill>
                                      <a:schemeClr val="accent4">
                                        <a:lumMod val="20000"/>
                                        <a:lumOff val="80000"/>
                                      </a:schemeClr>
                                    </a:solidFill>
                                    <a:effectLst/>
                                    <a:uLnTx/>
                                    <a:uFillTx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</m:ctrlPr>
                              </m:sSupPr>
                              <m:e>
                                <m:r>
                                  <a:rPr kumimoji="0" lang="es-ES" sz="1400" b="0" i="1" u="none" strike="noStrike" kern="0" cap="none" spc="0" normalizeH="0" baseline="0">
                                    <a:ln>
                                      <a:noFill/>
                                    </a:ln>
                                    <a:solidFill>
                                      <a:schemeClr val="accent4">
                                        <a:lumMod val="20000"/>
                                        <a:lumOff val="80000"/>
                                      </a:schemeClr>
                                    </a:solidFill>
                                    <a:effectLst/>
                                    <a:uLnTx/>
                                    <a:uFillTx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𝑓</m:t>
                                </m:r>
                              </m:e>
                              <m:sup>
                                <m:r>
                                  <a:rPr kumimoji="0" lang="es-ES" sz="1400" b="0" i="1" u="none" strike="noStrike" kern="0" cap="none" spc="0" normalizeH="0" baseline="0">
                                    <a:ln>
                                      <a:noFill/>
                                    </a:ln>
                                    <a:solidFill>
                                      <a:schemeClr val="accent4">
                                        <a:lumMod val="20000"/>
                                        <a:lumOff val="80000"/>
                                      </a:schemeClr>
                                    </a:solidFill>
                                    <a:effectLst/>
                                    <a:uLnTx/>
                                    <a:uFillTx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′</m:t>
                                </m:r>
                              </m:sup>
                            </m:sSup>
                            <m:r>
                              <a:rPr kumimoji="0" lang="es-ES" sz="1400" b="0" i="1" u="none" strike="noStrike" kern="0" cap="none" spc="0" normalizeH="0" baseline="0">
                                <a:ln>
                                  <a:noFill/>
                                </a:ln>
                                <a:solidFill>
                                  <a:schemeClr val="accent4">
                                    <a:lumMod val="20000"/>
                                    <a:lumOff val="80000"/>
                                  </a:schemeClr>
                                </a:solidFill>
                                <a:effectLst/>
                                <a:uLnTx/>
                                <a:uFillTx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𝑐</m:t>
                            </m:r>
                          </m:den>
                        </m:f>
                        <m:r>
                          <a:rPr kumimoji="0" lang="es-ES" sz="1400" b="0" i="1" u="none" strike="noStrike" kern="0" cap="none" spc="0" normalizeH="0" baseline="0">
                            <a:ln>
                              <a:noFill/>
                            </a:ln>
                            <a:solidFill>
                              <a:schemeClr val="accent4">
                                <a:lumMod val="20000"/>
                                <a:lumOff val="80000"/>
                              </a:schemeClr>
                            </a:solidFill>
                            <a:effectLst/>
                            <a:uLnTx/>
                            <a:uFillTx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)</m:t>
                        </m:r>
                      </m:den>
                    </m:f>
                    <m:r>
                      <a:rPr kumimoji="0" lang="es-ES" sz="1400" b="0" i="1" u="none" strike="noStrike" kern="0" cap="none" spc="0" normalizeH="0" baseline="0">
                        <a:ln>
                          <a:noFill/>
                        </a:ln>
                        <a:solidFill>
                          <a:schemeClr val="accent4">
                            <a:lumMod val="20000"/>
                            <a:lumOff val="80000"/>
                          </a:schemeClr>
                        </a:solidFill>
                        <a:effectLst/>
                        <a:uLnTx/>
                        <a:uFillTx/>
                        <a:latin typeface="Cambria Math" panose="02040503050406030204" pitchFamily="18" charset="0"/>
                        <a:ea typeface="+mn-ea"/>
                        <a:cs typeface="+mn-cs"/>
                      </a:rPr>
                      <m:t> </m:t>
                    </m:r>
                  </m:oMath>
                </m:oMathPara>
              </a14:m>
              <a:endParaRPr kumimoji="0" lang="es-ES" sz="1400" b="0" i="1" u="none" strike="noStrike" kern="0" cap="none" spc="0" normalizeH="0" baseline="0">
                <a:ln>
                  <a:noFill/>
                </a:ln>
                <a:solidFill>
                  <a:schemeClr val="accent4">
                    <a:lumMod val="20000"/>
                    <a:lumOff val="80000"/>
                  </a:schemeClr>
                </a:solidFill>
                <a:effectLst/>
                <a:uLnTx/>
                <a:uFillTx/>
                <a:latin typeface="Cambria Math" panose="02040503050406030204" pitchFamily="18" charset="0"/>
                <a:ea typeface="+mn-ea"/>
                <a:cs typeface="+mn-cs"/>
              </a:endParaRPr>
            </a:p>
          </xdr:txBody>
        </xdr:sp>
      </mc:Choice>
      <mc:Fallback xmlns="">
        <xdr:sp macro="" textlink="">
          <xdr:nvSpPr>
            <xdr:cNvPr id="354" name="CuadroTexto 353">
              <a:extLst>
                <a:ext uri="{FF2B5EF4-FFF2-40B4-BE49-F238E27FC236}">
                  <a16:creationId xmlns:a16="http://schemas.microsoft.com/office/drawing/2014/main" id="{B4644DD2-306A-4F94-8DD8-DC2D51E1742F}"/>
                </a:ext>
              </a:extLst>
            </xdr:cNvPr>
            <xdr:cNvSpPr txBox="1"/>
          </xdr:nvSpPr>
          <xdr:spPr>
            <a:xfrm>
              <a:off x="714375" y="152552400"/>
              <a:ext cx="2076450" cy="733425"/>
            </a:xfrm>
            <a:prstGeom prst="rect">
              <a:avLst/>
            </a:prstGeom>
            <a:solidFill>
              <a:srgbClr val="70AD47">
                <a:lumMod val="75000"/>
              </a:srgbClr>
            </a:solidFill>
            <a:ln w="19050" cmpd="dbl">
              <a:solidFill>
                <a:srgbClr val="002060"/>
              </a:solidFill>
            </a:ln>
            <a:effectLst/>
          </xdr:spPr>
          <xdr:txBody>
            <a:bodyPr vertOverflow="clip" horzOverflow="clip" wrap="square" lIns="0" tIns="0" rIns="0" bIns="0" rtlCol="0" anchor="t">
              <a:noAutofit/>
            </a:bodyPr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s-ES" sz="1400" b="0" i="0" u="none" strike="noStrike" kern="0" cap="none" spc="0" normalizeH="0" baseline="0">
                  <a:ln>
                    <a:noFill/>
                  </a:ln>
                  <a:solidFill>
                    <a:schemeClr val="accent4">
                      <a:lumMod val="20000"/>
                      <a:lumOff val="80000"/>
                    </a:schemeClr>
                  </a:solidFill>
                  <a:effectLst/>
                  <a:uLnTx/>
                  <a:uFillTx/>
                  <a:latin typeface="Cambria Math" panose="02040503050406030204" pitchFamily="18" charset="0"/>
                  <a:ea typeface="+mn-ea"/>
                  <a:cs typeface="+mn-cs"/>
                </a:rPr>
                <a:t>𝜌=𝑅𝑢/(∅.𝑓𝑦(1−0.59 𝜌 𝑓𝑦/(𝑓^′ 𝑐)))  </a:t>
              </a:r>
              <a:endParaRPr kumimoji="0" lang="es-ES" sz="1400" b="0" i="1" u="none" strike="noStrike" kern="0" cap="none" spc="0" normalizeH="0" baseline="0">
                <a:ln>
                  <a:noFill/>
                </a:ln>
                <a:solidFill>
                  <a:schemeClr val="accent4">
                    <a:lumMod val="20000"/>
                    <a:lumOff val="80000"/>
                  </a:schemeClr>
                </a:solidFill>
                <a:effectLst/>
                <a:uLnTx/>
                <a:uFillTx/>
                <a:latin typeface="Cambria Math" panose="02040503050406030204" pitchFamily="18" charset="0"/>
                <a:ea typeface="+mn-ea"/>
                <a:cs typeface="+mn-cs"/>
              </a:endParaRPr>
            </a:p>
          </xdr:txBody>
        </xdr:sp>
      </mc:Fallback>
    </mc:AlternateContent>
    <xdr:clientData/>
  </xdr:oneCellAnchor>
  <xdr:oneCellAnchor>
    <xdr:from>
      <xdr:col>3</xdr:col>
      <xdr:colOff>57151</xdr:colOff>
      <xdr:row>665</xdr:row>
      <xdr:rowOff>38100</xdr:rowOff>
    </xdr:from>
    <xdr:ext cx="1495424" cy="552450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55" name="CuadroTexto 354">
              <a:extLst>
                <a:ext uri="{FF2B5EF4-FFF2-40B4-BE49-F238E27FC236}">
                  <a16:creationId xmlns:a16="http://schemas.microsoft.com/office/drawing/2014/main" id="{0873B89C-5D36-4350-ADE5-818F7C1153C1}"/>
                </a:ext>
              </a:extLst>
            </xdr:cNvPr>
            <xdr:cNvSpPr txBox="1"/>
          </xdr:nvSpPr>
          <xdr:spPr>
            <a:xfrm>
              <a:off x="800101" y="154724100"/>
              <a:ext cx="1495424" cy="552450"/>
            </a:xfrm>
            <a:prstGeom prst="rect">
              <a:avLst/>
            </a:prstGeom>
            <a:solidFill>
              <a:srgbClr val="70AD47">
                <a:lumMod val="75000"/>
              </a:srgbClr>
            </a:solidFill>
            <a:ln w="19050" cmpd="dbl">
              <a:solidFill>
                <a:srgbClr val="002060"/>
              </a:solidFill>
            </a:ln>
            <a:effectLst/>
          </xdr:spPr>
          <xdr:txBody>
            <a:bodyPr vertOverflow="clip" horzOverflow="clip" wrap="square" lIns="0" tIns="0" rIns="0" bIns="0" rtlCol="0" anchor="t">
              <a:noAutofit/>
            </a:bodyPr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kumimoji="0" lang="es-ES" sz="1400" b="0" i="1" u="none" strike="noStrike" kern="0" cap="none" spc="0" normalizeH="0" baseline="0">
                        <a:ln>
                          <a:noFill/>
                        </a:ln>
                        <a:solidFill>
                          <a:schemeClr val="accent4">
                            <a:lumMod val="20000"/>
                            <a:lumOff val="80000"/>
                          </a:schemeClr>
                        </a:solidFill>
                        <a:effectLst/>
                        <a:uLnTx/>
                        <a:uFillTx/>
                        <a:latin typeface="Cambria Math" panose="02040503050406030204" pitchFamily="18" charset="0"/>
                        <a:ea typeface="+mn-ea"/>
                        <a:cs typeface="+mn-cs"/>
                      </a:rPr>
                      <m:t>⍴</m:t>
                    </m:r>
                    <m:r>
                      <a:rPr kumimoji="0" lang="es-ES" sz="1400" b="0" i="1" u="none" strike="noStrike" kern="0" cap="none" spc="0" normalizeH="0" baseline="0">
                        <a:ln>
                          <a:noFill/>
                        </a:ln>
                        <a:solidFill>
                          <a:schemeClr val="accent4">
                            <a:lumMod val="20000"/>
                            <a:lumOff val="80000"/>
                          </a:schemeClr>
                        </a:solidFill>
                        <a:effectLst/>
                        <a:uLnTx/>
                        <a:uFillTx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𝑚𝑖𝑛</m:t>
                    </m:r>
                    <m:r>
                      <a:rPr kumimoji="0" lang="es-ES" sz="1400" b="0" i="1" u="none" strike="noStrike" kern="0" cap="none" spc="0" normalizeH="0" baseline="0" noProof="0">
                        <a:ln>
                          <a:noFill/>
                        </a:ln>
                        <a:solidFill>
                          <a:schemeClr val="accent4">
                            <a:lumMod val="20000"/>
                            <a:lumOff val="80000"/>
                          </a:schemeClr>
                        </a:solidFill>
                        <a:effectLst/>
                        <a:uLnTx/>
                        <a:uFillTx/>
                        <a:latin typeface="Cambria Math" panose="02040503050406030204" pitchFamily="18" charset="0"/>
                        <a:ea typeface="+mn-ea"/>
                        <a:cs typeface="+mn-cs"/>
                      </a:rPr>
                      <m:t>=0.7</m:t>
                    </m:r>
                    <m:f>
                      <m:fPr>
                        <m:ctrlPr>
                          <a:rPr kumimoji="0" lang="es-ES" sz="1400" b="0" i="1" u="none" strike="noStrike" kern="0" cap="none" spc="0" normalizeH="0" baseline="0" noProof="0">
                            <a:ln>
                              <a:noFill/>
                            </a:ln>
                            <a:solidFill>
                              <a:schemeClr val="accent4">
                                <a:lumMod val="20000"/>
                                <a:lumOff val="80000"/>
                              </a:schemeClr>
                            </a:solidFill>
                            <a:effectLst/>
                            <a:uLnTx/>
                            <a:uFillTx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fPr>
                      <m:num>
                        <m:rad>
                          <m:radPr>
                            <m:degHide m:val="on"/>
                            <m:ctrlPr>
                              <a:rPr kumimoji="0" lang="es-ES" sz="1400" b="0" i="1" u="none" strike="noStrike" kern="0" cap="none" spc="0" normalizeH="0" baseline="0" noProof="0">
                                <a:ln>
                                  <a:noFill/>
                                </a:ln>
                                <a:solidFill>
                                  <a:schemeClr val="accent4">
                                    <a:lumMod val="20000"/>
                                    <a:lumOff val="80000"/>
                                  </a:schemeClr>
                                </a:solidFill>
                                <a:effectLst/>
                                <a:uLnTx/>
                                <a:uFillTx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radPr>
                          <m:deg/>
                          <m:e>
                            <m:r>
                              <a:rPr kumimoji="0" lang="es-ES" sz="1400" b="0" i="1" u="none" strike="noStrike" kern="0" cap="none" spc="0" normalizeH="0" baseline="0" noProof="0">
                                <a:ln>
                                  <a:noFill/>
                                </a:ln>
                                <a:solidFill>
                                  <a:schemeClr val="accent4">
                                    <a:lumMod val="20000"/>
                                    <a:lumOff val="80000"/>
                                  </a:schemeClr>
                                </a:solidFill>
                                <a:effectLst/>
                                <a:uLnTx/>
                                <a:uFillTx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𝑓</m:t>
                            </m:r>
                          </m:e>
                        </m:rad>
                        <m:r>
                          <a:rPr kumimoji="0" lang="es-ES" sz="1400" b="0" i="1" u="none" strike="noStrike" kern="0" cap="none" spc="0" normalizeH="0" baseline="0" noProof="0">
                            <a:ln>
                              <a:noFill/>
                            </a:ln>
                            <a:solidFill>
                              <a:schemeClr val="accent4">
                                <a:lumMod val="20000"/>
                                <a:lumOff val="80000"/>
                              </a:schemeClr>
                            </a:solidFill>
                            <a:effectLst/>
                            <a:uLnTx/>
                            <a:uFillTx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´</m:t>
                        </m:r>
                        <m:r>
                          <a:rPr kumimoji="0" lang="es-ES" sz="1400" b="0" i="1" u="none" strike="noStrike" kern="0" cap="none" spc="0" normalizeH="0" baseline="0" noProof="0">
                            <a:ln>
                              <a:noFill/>
                            </a:ln>
                            <a:solidFill>
                              <a:schemeClr val="accent4">
                                <a:lumMod val="20000"/>
                                <a:lumOff val="80000"/>
                              </a:schemeClr>
                            </a:solidFill>
                            <a:effectLst/>
                            <a:uLnTx/>
                            <a:uFillTx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𝑐</m:t>
                        </m:r>
                      </m:num>
                      <m:den>
                        <m:r>
                          <a:rPr kumimoji="0" lang="es-ES" sz="1400" b="0" i="1" u="none" strike="noStrike" kern="0" cap="none" spc="0" normalizeH="0" baseline="0" noProof="0">
                            <a:ln>
                              <a:noFill/>
                            </a:ln>
                            <a:solidFill>
                              <a:schemeClr val="accent4">
                                <a:lumMod val="20000"/>
                                <a:lumOff val="80000"/>
                              </a:schemeClr>
                            </a:solidFill>
                            <a:effectLst/>
                            <a:uLnTx/>
                            <a:uFillTx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𝑓𝑦</m:t>
                        </m:r>
                      </m:den>
                    </m:f>
                  </m:oMath>
                </m:oMathPara>
              </a14:m>
              <a:endParaRPr kumimoji="0" lang="es-ES" sz="1400" b="0" i="1" u="none" strike="noStrike" kern="0" cap="none" spc="0" normalizeH="0" baseline="0" noProof="0">
                <a:ln>
                  <a:noFill/>
                </a:ln>
                <a:solidFill>
                  <a:schemeClr val="accent4">
                    <a:lumMod val="20000"/>
                    <a:lumOff val="80000"/>
                  </a:schemeClr>
                </a:solidFill>
                <a:effectLst/>
                <a:uLnTx/>
                <a:uFillTx/>
                <a:latin typeface="Cambria Math" panose="02040503050406030204" pitchFamily="18" charset="0"/>
                <a:ea typeface="+mn-ea"/>
                <a:cs typeface="+mn-cs"/>
              </a:endParaRPr>
            </a:p>
          </xdr:txBody>
        </xdr:sp>
      </mc:Choice>
      <mc:Fallback xmlns="">
        <xdr:sp macro="" textlink="">
          <xdr:nvSpPr>
            <xdr:cNvPr id="355" name="CuadroTexto 354">
              <a:extLst>
                <a:ext uri="{FF2B5EF4-FFF2-40B4-BE49-F238E27FC236}">
                  <a16:creationId xmlns:a16="http://schemas.microsoft.com/office/drawing/2014/main" id="{0873B89C-5D36-4350-ADE5-818F7C1153C1}"/>
                </a:ext>
              </a:extLst>
            </xdr:cNvPr>
            <xdr:cNvSpPr txBox="1"/>
          </xdr:nvSpPr>
          <xdr:spPr>
            <a:xfrm>
              <a:off x="800101" y="154724100"/>
              <a:ext cx="1495424" cy="552450"/>
            </a:xfrm>
            <a:prstGeom prst="rect">
              <a:avLst/>
            </a:prstGeom>
            <a:solidFill>
              <a:srgbClr val="70AD47">
                <a:lumMod val="75000"/>
              </a:srgbClr>
            </a:solidFill>
            <a:ln w="19050" cmpd="dbl">
              <a:solidFill>
                <a:srgbClr val="002060"/>
              </a:solidFill>
            </a:ln>
            <a:effectLst/>
          </xdr:spPr>
          <xdr:txBody>
            <a:bodyPr vertOverflow="clip" horzOverflow="clip" wrap="square" lIns="0" tIns="0" rIns="0" bIns="0" rtlCol="0" anchor="t">
              <a:noAutofit/>
            </a:bodyPr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s-ES" sz="1400" b="0" i="0" u="none" strike="noStrike" kern="0" cap="none" spc="0" normalizeH="0" baseline="0">
                  <a:ln>
                    <a:noFill/>
                  </a:ln>
                  <a:solidFill>
                    <a:schemeClr val="accent4">
                      <a:lumMod val="20000"/>
                      <a:lumOff val="80000"/>
                    </a:schemeClr>
                  </a:solidFill>
                  <a:effectLst/>
                  <a:uLnTx/>
                  <a:uFillTx/>
                  <a:latin typeface="Cambria Math" panose="02040503050406030204" pitchFamily="18" charset="0"/>
                  <a:ea typeface="+mn-ea"/>
                  <a:cs typeface="+mn-cs"/>
                </a:rPr>
                <a:t>⍴𝑚𝑖𝑛</a:t>
              </a:r>
              <a:r>
                <a:rPr kumimoji="0" lang="es-ES" sz="1400" b="0" i="0" u="none" strike="noStrike" kern="0" cap="none" spc="0" normalizeH="0" baseline="0" noProof="0">
                  <a:ln>
                    <a:noFill/>
                  </a:ln>
                  <a:solidFill>
                    <a:schemeClr val="accent4">
                      <a:lumMod val="20000"/>
                      <a:lumOff val="80000"/>
                    </a:schemeClr>
                  </a:solidFill>
                  <a:effectLst/>
                  <a:uLnTx/>
                  <a:uFillTx/>
                  <a:latin typeface="Cambria Math" panose="02040503050406030204" pitchFamily="18" charset="0"/>
                  <a:ea typeface="+mn-ea"/>
                  <a:cs typeface="+mn-cs"/>
                </a:rPr>
                <a:t>=0.7 (√𝑓´𝑐)/𝑓𝑦</a:t>
              </a:r>
              <a:endParaRPr kumimoji="0" lang="es-ES" sz="1400" b="0" i="1" u="none" strike="noStrike" kern="0" cap="none" spc="0" normalizeH="0" baseline="0" noProof="0">
                <a:ln>
                  <a:noFill/>
                </a:ln>
                <a:solidFill>
                  <a:schemeClr val="accent4">
                    <a:lumMod val="20000"/>
                    <a:lumOff val="80000"/>
                  </a:schemeClr>
                </a:solidFill>
                <a:effectLst/>
                <a:uLnTx/>
                <a:uFillTx/>
                <a:latin typeface="Cambria Math" panose="02040503050406030204" pitchFamily="18" charset="0"/>
                <a:ea typeface="+mn-ea"/>
                <a:cs typeface="+mn-cs"/>
              </a:endParaRPr>
            </a:p>
          </xdr:txBody>
        </xdr:sp>
      </mc:Fallback>
    </mc:AlternateContent>
    <xdr:clientData/>
  </xdr:oneCellAnchor>
  <xdr:oneCellAnchor>
    <xdr:from>
      <xdr:col>3</xdr:col>
      <xdr:colOff>47625</xdr:colOff>
      <xdr:row>671</xdr:row>
      <xdr:rowOff>76199</xdr:rowOff>
    </xdr:from>
    <xdr:ext cx="3257550" cy="504825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56" name="CuadroTexto 355">
              <a:extLst>
                <a:ext uri="{FF2B5EF4-FFF2-40B4-BE49-F238E27FC236}">
                  <a16:creationId xmlns:a16="http://schemas.microsoft.com/office/drawing/2014/main" id="{D629263B-6E39-422D-A3CD-443FB6582499}"/>
                </a:ext>
              </a:extLst>
            </xdr:cNvPr>
            <xdr:cNvSpPr txBox="1"/>
          </xdr:nvSpPr>
          <xdr:spPr>
            <a:xfrm>
              <a:off x="790575" y="156143324"/>
              <a:ext cx="3257550" cy="504825"/>
            </a:xfrm>
            <a:prstGeom prst="rect">
              <a:avLst/>
            </a:prstGeom>
            <a:solidFill>
              <a:srgbClr val="70AD47">
                <a:lumMod val="75000"/>
              </a:srgbClr>
            </a:solidFill>
            <a:ln w="19050" cmpd="dbl">
              <a:solidFill>
                <a:srgbClr val="002060"/>
              </a:solidFill>
            </a:ln>
            <a:effectLst/>
          </xdr:spPr>
          <xdr:txBody>
            <a:bodyPr vertOverflow="clip" horzOverflow="clip" wrap="square" lIns="0" tIns="0" rIns="0" bIns="0" rtlCol="0" anchor="t">
              <a:noAutofit/>
            </a:bodyPr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kumimoji="0" lang="es-ES" sz="1400" b="0" i="1" u="none" strike="noStrike" kern="0" cap="none" spc="0" normalizeH="0" baseline="0">
                        <a:ln>
                          <a:noFill/>
                        </a:ln>
                        <a:solidFill>
                          <a:schemeClr val="accent4">
                            <a:lumMod val="20000"/>
                            <a:lumOff val="80000"/>
                          </a:schemeClr>
                        </a:solidFill>
                        <a:effectLst/>
                        <a:uLnTx/>
                        <a:uFillTx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𝜌</m:t>
                    </m:r>
                    <m:func>
                      <m:funcPr>
                        <m:ctrlPr>
                          <a:rPr kumimoji="0" lang="es-ES" sz="1400" b="0" i="1" u="none" strike="noStrike" kern="0" cap="none" spc="0" normalizeH="0" baseline="0">
                            <a:ln>
                              <a:noFill/>
                            </a:ln>
                            <a:solidFill>
                              <a:schemeClr val="accent4">
                                <a:lumMod val="20000"/>
                                <a:lumOff val="80000"/>
                              </a:schemeClr>
                            </a:solidFill>
                            <a:effectLst/>
                            <a:uLnTx/>
                            <a:uFillTx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funcPr>
                      <m:fName>
                        <m:r>
                          <m:rPr>
                            <m:sty m:val="p"/>
                          </m:rPr>
                          <a:rPr kumimoji="0" lang="es-ES" sz="1400" b="0" i="1" u="none" strike="noStrike" kern="0" cap="none" spc="0" normalizeH="0" baseline="0">
                            <a:ln>
                              <a:noFill/>
                            </a:ln>
                            <a:solidFill>
                              <a:schemeClr val="accent4">
                                <a:lumMod val="20000"/>
                                <a:lumOff val="80000"/>
                              </a:schemeClr>
                            </a:solidFill>
                            <a:effectLst/>
                            <a:uLnTx/>
                            <a:uFillTx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max</m:t>
                        </m:r>
                      </m:fName>
                      <m:e>
                        <m:r>
                          <a:rPr kumimoji="0" lang="es-ES" sz="1400" b="0" i="1" u="none" strike="noStrike" kern="0" cap="none" spc="0" normalizeH="0" baseline="0">
                            <a:ln>
                              <a:noFill/>
                            </a:ln>
                            <a:solidFill>
                              <a:schemeClr val="accent4">
                                <a:lumMod val="20000"/>
                                <a:lumOff val="80000"/>
                              </a:schemeClr>
                            </a:solidFill>
                            <a:effectLst/>
                            <a:uLnTx/>
                            <a:uFillTx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=0.5∗</m:t>
                        </m:r>
                        <m:sSub>
                          <m:sSubPr>
                            <m:ctrlPr>
                              <a:rPr kumimoji="0" lang="es-ES" sz="1400" b="0" i="1" u="none" strike="noStrike" kern="0" cap="none" spc="0" normalizeH="0" baseline="0">
                                <a:ln>
                                  <a:noFill/>
                                </a:ln>
                                <a:solidFill>
                                  <a:schemeClr val="accent4">
                                    <a:lumMod val="20000"/>
                                    <a:lumOff val="80000"/>
                                  </a:schemeClr>
                                </a:solidFill>
                                <a:effectLst/>
                                <a:uLnTx/>
                                <a:uFillTx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sSubPr>
                          <m:e>
                            <m:r>
                              <a:rPr kumimoji="0" lang="es-ES" sz="1400" b="0" i="1" u="none" strike="noStrike" kern="0" cap="none" spc="0" normalizeH="0" baseline="0">
                                <a:ln>
                                  <a:noFill/>
                                </a:ln>
                                <a:solidFill>
                                  <a:schemeClr val="accent4">
                                    <a:lumMod val="20000"/>
                                    <a:lumOff val="80000"/>
                                  </a:schemeClr>
                                </a:solidFill>
                                <a:effectLst/>
                                <a:uLnTx/>
                                <a:uFillTx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𝑏</m:t>
                            </m:r>
                          </m:e>
                          <m:sub>
                            <m:r>
                              <a:rPr kumimoji="0" lang="es-ES" sz="1400" b="0" i="1" u="none" strike="noStrike" kern="0" cap="none" spc="0" normalizeH="0" baseline="0">
                                <a:ln>
                                  <a:noFill/>
                                </a:ln>
                                <a:solidFill>
                                  <a:schemeClr val="accent4">
                                    <a:lumMod val="20000"/>
                                    <a:lumOff val="80000"/>
                                  </a:schemeClr>
                                </a:solidFill>
                                <a:effectLst/>
                                <a:uLnTx/>
                                <a:uFillTx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1</m:t>
                            </m:r>
                          </m:sub>
                        </m:sSub>
                        <m:r>
                          <a:rPr kumimoji="0" lang="es-ES" sz="1400" b="0" i="1" u="none" strike="noStrike" kern="0" cap="none" spc="0" normalizeH="0" baseline="0">
                            <a:ln>
                              <a:noFill/>
                            </a:ln>
                            <a:solidFill>
                              <a:schemeClr val="accent4">
                                <a:lumMod val="20000"/>
                                <a:lumOff val="80000"/>
                              </a:schemeClr>
                            </a:solidFill>
                            <a:effectLst/>
                            <a:uLnTx/>
                            <a:uFillTx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∗0.85∗</m:t>
                        </m:r>
                        <m:d>
                          <m:dPr>
                            <m:ctrlPr>
                              <a:rPr kumimoji="0" lang="es-ES" sz="1400" b="0" i="1" u="none" strike="noStrike" kern="0" cap="none" spc="0" normalizeH="0" baseline="0">
                                <a:ln>
                                  <a:noFill/>
                                </a:ln>
                                <a:solidFill>
                                  <a:schemeClr val="accent4">
                                    <a:lumMod val="20000"/>
                                    <a:lumOff val="80000"/>
                                  </a:schemeClr>
                                </a:solidFill>
                                <a:effectLst/>
                                <a:uLnTx/>
                                <a:uFillTx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dPr>
                          <m:e>
                            <m:f>
                              <m:fPr>
                                <m:ctrlPr>
                                  <a:rPr kumimoji="0" lang="es-ES" sz="1400" b="0" i="1" u="none" strike="noStrike" kern="0" cap="none" spc="0" normalizeH="0" baseline="0">
                                    <a:ln>
                                      <a:noFill/>
                                    </a:ln>
                                    <a:solidFill>
                                      <a:schemeClr val="accent4">
                                        <a:lumMod val="20000"/>
                                        <a:lumOff val="80000"/>
                                      </a:schemeClr>
                                    </a:solidFill>
                                    <a:effectLst/>
                                    <a:uLnTx/>
                                    <a:uFillTx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</m:ctrlPr>
                              </m:fPr>
                              <m:num>
                                <m:r>
                                  <a:rPr kumimoji="0" lang="es-ES" sz="1400" b="0" i="1" u="none" strike="noStrike" kern="0" cap="none" spc="0" normalizeH="0" baseline="0">
                                    <a:ln>
                                      <a:noFill/>
                                    </a:ln>
                                    <a:solidFill>
                                      <a:schemeClr val="accent4">
                                        <a:lumMod val="20000"/>
                                        <a:lumOff val="80000"/>
                                      </a:schemeClr>
                                    </a:solidFill>
                                    <a:effectLst/>
                                    <a:uLnTx/>
                                    <a:uFillTx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6000</m:t>
                                </m:r>
                              </m:num>
                              <m:den>
                                <m:r>
                                  <a:rPr kumimoji="0" lang="es-ES" sz="1400" b="0" i="1" u="none" strike="noStrike" kern="0" cap="none" spc="0" normalizeH="0" baseline="0">
                                    <a:ln>
                                      <a:noFill/>
                                    </a:ln>
                                    <a:solidFill>
                                      <a:schemeClr val="accent4">
                                        <a:lumMod val="20000"/>
                                        <a:lumOff val="80000"/>
                                      </a:schemeClr>
                                    </a:solidFill>
                                    <a:effectLst/>
                                    <a:uLnTx/>
                                    <a:uFillTx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𝑓𝑦</m:t>
                                </m:r>
                                <m:r>
                                  <a:rPr kumimoji="0" lang="es-ES" sz="1400" b="0" i="1" u="none" strike="noStrike" kern="0" cap="none" spc="0" normalizeH="0" baseline="0">
                                    <a:ln>
                                      <a:noFill/>
                                    </a:ln>
                                    <a:solidFill>
                                      <a:schemeClr val="accent4">
                                        <a:lumMod val="20000"/>
                                        <a:lumOff val="80000"/>
                                      </a:schemeClr>
                                    </a:solidFill>
                                    <a:effectLst/>
                                    <a:uLnTx/>
                                    <a:uFillTx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+6000</m:t>
                                </m:r>
                              </m:den>
                            </m:f>
                          </m:e>
                        </m:d>
                        <m:f>
                          <m:fPr>
                            <m:ctrlPr>
                              <a:rPr kumimoji="0" lang="es-ES" sz="1400" b="0" i="1" u="none" strike="noStrike" kern="0" cap="none" spc="0" normalizeH="0" baseline="0">
                                <a:ln>
                                  <a:noFill/>
                                </a:ln>
                                <a:solidFill>
                                  <a:schemeClr val="accent4">
                                    <a:lumMod val="20000"/>
                                    <a:lumOff val="80000"/>
                                  </a:schemeClr>
                                </a:solidFill>
                                <a:effectLst/>
                                <a:uLnTx/>
                                <a:uFillTx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fPr>
                          <m:num>
                            <m:sSup>
                              <m:sSupPr>
                                <m:ctrlPr>
                                  <a:rPr kumimoji="0" lang="es-ES" sz="1400" b="0" i="1" u="none" strike="noStrike" kern="0" cap="none" spc="0" normalizeH="0" baseline="0">
                                    <a:ln>
                                      <a:noFill/>
                                    </a:ln>
                                    <a:solidFill>
                                      <a:schemeClr val="accent4">
                                        <a:lumMod val="20000"/>
                                        <a:lumOff val="80000"/>
                                      </a:schemeClr>
                                    </a:solidFill>
                                    <a:effectLst/>
                                    <a:uLnTx/>
                                    <a:uFillTx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</m:ctrlPr>
                              </m:sSupPr>
                              <m:e>
                                <m:r>
                                  <a:rPr kumimoji="0" lang="es-ES" sz="1400" b="0" i="1" u="none" strike="noStrike" kern="0" cap="none" spc="0" normalizeH="0" baseline="0">
                                    <a:ln>
                                      <a:noFill/>
                                    </a:ln>
                                    <a:solidFill>
                                      <a:schemeClr val="accent4">
                                        <a:lumMod val="20000"/>
                                        <a:lumOff val="80000"/>
                                      </a:schemeClr>
                                    </a:solidFill>
                                    <a:effectLst/>
                                    <a:uLnTx/>
                                    <a:uFillTx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𝑓</m:t>
                                </m:r>
                              </m:e>
                              <m:sup>
                                <m:r>
                                  <a:rPr kumimoji="0" lang="es-ES" sz="1400" b="0" i="1" u="none" strike="noStrike" kern="0" cap="none" spc="0" normalizeH="0" baseline="0">
                                    <a:ln>
                                      <a:noFill/>
                                    </a:ln>
                                    <a:solidFill>
                                      <a:schemeClr val="accent4">
                                        <a:lumMod val="20000"/>
                                        <a:lumOff val="80000"/>
                                      </a:schemeClr>
                                    </a:solidFill>
                                    <a:effectLst/>
                                    <a:uLnTx/>
                                    <a:uFillTx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′</m:t>
                                </m:r>
                              </m:sup>
                            </m:sSup>
                            <m:r>
                              <a:rPr kumimoji="0" lang="es-ES" sz="1400" b="0" i="1" u="none" strike="noStrike" kern="0" cap="none" spc="0" normalizeH="0" baseline="0">
                                <a:ln>
                                  <a:noFill/>
                                </a:ln>
                                <a:solidFill>
                                  <a:schemeClr val="accent4">
                                    <a:lumMod val="20000"/>
                                    <a:lumOff val="80000"/>
                                  </a:schemeClr>
                                </a:solidFill>
                                <a:effectLst/>
                                <a:uLnTx/>
                                <a:uFillTx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𝑐</m:t>
                            </m:r>
                          </m:num>
                          <m:den>
                            <m:r>
                              <a:rPr kumimoji="0" lang="es-ES" sz="1400" b="0" i="1" u="none" strike="noStrike" kern="0" cap="none" spc="0" normalizeH="0" baseline="0">
                                <a:ln>
                                  <a:noFill/>
                                </a:ln>
                                <a:solidFill>
                                  <a:schemeClr val="accent4">
                                    <a:lumMod val="20000"/>
                                    <a:lumOff val="80000"/>
                                  </a:schemeClr>
                                </a:solidFill>
                                <a:effectLst/>
                                <a:uLnTx/>
                                <a:uFillTx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𝑓𝑦</m:t>
                            </m:r>
                          </m:den>
                        </m:f>
                      </m:e>
                    </m:func>
                  </m:oMath>
                </m:oMathPara>
              </a14:m>
              <a:endParaRPr kumimoji="0" lang="es-ES" sz="1600" b="0" i="1" u="none" strike="noStrike" kern="0" cap="none" spc="0" normalizeH="0" baseline="0">
                <a:ln>
                  <a:noFill/>
                </a:ln>
                <a:solidFill>
                  <a:schemeClr val="accent4">
                    <a:lumMod val="20000"/>
                    <a:lumOff val="80000"/>
                  </a:schemeClr>
                </a:solidFill>
                <a:effectLst/>
                <a:uLnTx/>
                <a:uFillTx/>
                <a:latin typeface="Cambria Math" panose="02040503050406030204" pitchFamily="18" charset="0"/>
                <a:ea typeface="+mn-ea"/>
                <a:cs typeface="+mn-cs"/>
              </a:endParaRPr>
            </a:p>
          </xdr:txBody>
        </xdr:sp>
      </mc:Choice>
      <mc:Fallback xmlns="">
        <xdr:sp macro="" textlink="">
          <xdr:nvSpPr>
            <xdr:cNvPr id="356" name="CuadroTexto 355">
              <a:extLst>
                <a:ext uri="{FF2B5EF4-FFF2-40B4-BE49-F238E27FC236}">
                  <a16:creationId xmlns:a16="http://schemas.microsoft.com/office/drawing/2014/main" id="{D629263B-6E39-422D-A3CD-443FB6582499}"/>
                </a:ext>
              </a:extLst>
            </xdr:cNvPr>
            <xdr:cNvSpPr txBox="1"/>
          </xdr:nvSpPr>
          <xdr:spPr>
            <a:xfrm>
              <a:off x="790575" y="156143324"/>
              <a:ext cx="3257550" cy="504825"/>
            </a:xfrm>
            <a:prstGeom prst="rect">
              <a:avLst/>
            </a:prstGeom>
            <a:solidFill>
              <a:srgbClr val="70AD47">
                <a:lumMod val="75000"/>
              </a:srgbClr>
            </a:solidFill>
            <a:ln w="19050" cmpd="dbl">
              <a:solidFill>
                <a:srgbClr val="002060"/>
              </a:solidFill>
            </a:ln>
            <a:effectLst/>
          </xdr:spPr>
          <xdr:txBody>
            <a:bodyPr vertOverflow="clip" horzOverflow="clip" wrap="square" lIns="0" tIns="0" rIns="0" bIns="0" rtlCol="0" anchor="t">
              <a:noAutofit/>
            </a:bodyPr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s-ES" sz="1400" b="0" i="0" u="none" strike="noStrike" kern="0" cap="none" spc="0" normalizeH="0" baseline="0">
                  <a:ln>
                    <a:noFill/>
                  </a:ln>
                  <a:solidFill>
                    <a:schemeClr val="accent4">
                      <a:lumMod val="20000"/>
                      <a:lumOff val="80000"/>
                    </a:schemeClr>
                  </a:solidFill>
                  <a:effectLst/>
                  <a:uLnTx/>
                  <a:uFillTx/>
                  <a:latin typeface="Cambria Math" panose="02040503050406030204" pitchFamily="18" charset="0"/>
                  <a:ea typeface="+mn-ea"/>
                  <a:cs typeface="+mn-cs"/>
                </a:rPr>
                <a:t>𝜌 max⁡〖=0.5∗𝑏_1∗0.85∗(6000/(𝑓𝑦+6000))  (𝑓^′ 𝑐)/𝑓𝑦〗</a:t>
              </a:r>
              <a:endParaRPr kumimoji="0" lang="es-ES" sz="1600" b="0" i="1" u="none" strike="noStrike" kern="0" cap="none" spc="0" normalizeH="0" baseline="0">
                <a:ln>
                  <a:noFill/>
                </a:ln>
                <a:solidFill>
                  <a:schemeClr val="accent4">
                    <a:lumMod val="20000"/>
                    <a:lumOff val="80000"/>
                  </a:schemeClr>
                </a:solidFill>
                <a:effectLst/>
                <a:uLnTx/>
                <a:uFillTx/>
                <a:latin typeface="Cambria Math" panose="02040503050406030204" pitchFamily="18" charset="0"/>
                <a:ea typeface="+mn-ea"/>
                <a:cs typeface="+mn-cs"/>
              </a:endParaRPr>
            </a:p>
          </xdr:txBody>
        </xdr:sp>
      </mc:Fallback>
    </mc:AlternateContent>
    <xdr:clientData/>
  </xdr:oneCellAnchor>
  <xdr:twoCellAnchor>
    <xdr:from>
      <xdr:col>24</xdr:col>
      <xdr:colOff>180975</xdr:colOff>
      <xdr:row>627</xdr:row>
      <xdr:rowOff>28575</xdr:rowOff>
    </xdr:from>
    <xdr:to>
      <xdr:col>25</xdr:col>
      <xdr:colOff>190500</xdr:colOff>
      <xdr:row>629</xdr:row>
      <xdr:rowOff>257175</xdr:rowOff>
    </xdr:to>
    <xdr:cxnSp macro="">
      <xdr:nvCxnSpPr>
        <xdr:cNvPr id="357" name="Conector recto 356">
          <a:extLst>
            <a:ext uri="{FF2B5EF4-FFF2-40B4-BE49-F238E27FC236}">
              <a16:creationId xmlns:a16="http://schemas.microsoft.com/office/drawing/2014/main" id="{C49ABE5F-239E-4C15-AC45-8EA4FAEAAB7E}"/>
            </a:ext>
          </a:extLst>
        </xdr:cNvPr>
        <xdr:cNvCxnSpPr/>
      </xdr:nvCxnSpPr>
      <xdr:spPr>
        <a:xfrm flipV="1">
          <a:off x="6353175" y="145618200"/>
          <a:ext cx="257175" cy="762000"/>
        </a:xfrm>
        <a:prstGeom prst="line">
          <a:avLst/>
        </a:prstGeom>
        <a:ln/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24</xdr:col>
      <xdr:colOff>171450</xdr:colOff>
      <xdr:row>629</xdr:row>
      <xdr:rowOff>85725</xdr:rowOff>
    </xdr:from>
    <xdr:to>
      <xdr:col>24</xdr:col>
      <xdr:colOff>180975</xdr:colOff>
      <xdr:row>629</xdr:row>
      <xdr:rowOff>257175</xdr:rowOff>
    </xdr:to>
    <xdr:cxnSp macro="">
      <xdr:nvCxnSpPr>
        <xdr:cNvPr id="358" name="Conector recto 357">
          <a:extLst>
            <a:ext uri="{FF2B5EF4-FFF2-40B4-BE49-F238E27FC236}">
              <a16:creationId xmlns:a16="http://schemas.microsoft.com/office/drawing/2014/main" id="{DAE47156-039D-4ADF-BCD8-C775300E4A3B}"/>
            </a:ext>
          </a:extLst>
        </xdr:cNvPr>
        <xdr:cNvCxnSpPr/>
      </xdr:nvCxnSpPr>
      <xdr:spPr>
        <a:xfrm>
          <a:off x="6343650" y="146208750"/>
          <a:ext cx="9525" cy="171450"/>
        </a:xfrm>
        <a:prstGeom prst="line">
          <a:avLst/>
        </a:prstGeom>
        <a:ln/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25</xdr:col>
      <xdr:colOff>190500</xdr:colOff>
      <xdr:row>627</xdr:row>
      <xdr:rowOff>28575</xdr:rowOff>
    </xdr:from>
    <xdr:to>
      <xdr:col>46</xdr:col>
      <xdr:colOff>95250</xdr:colOff>
      <xdr:row>627</xdr:row>
      <xdr:rowOff>28575</xdr:rowOff>
    </xdr:to>
    <xdr:cxnSp macro="">
      <xdr:nvCxnSpPr>
        <xdr:cNvPr id="359" name="Conector recto 358">
          <a:extLst>
            <a:ext uri="{FF2B5EF4-FFF2-40B4-BE49-F238E27FC236}">
              <a16:creationId xmlns:a16="http://schemas.microsoft.com/office/drawing/2014/main" id="{00D615D8-C649-4BF1-94F9-47632158CC83}"/>
            </a:ext>
          </a:extLst>
        </xdr:cNvPr>
        <xdr:cNvCxnSpPr/>
      </xdr:nvCxnSpPr>
      <xdr:spPr>
        <a:xfrm>
          <a:off x="6610350" y="145618200"/>
          <a:ext cx="5267325" cy="0"/>
        </a:xfrm>
        <a:prstGeom prst="line">
          <a:avLst/>
        </a:prstGeom>
        <a:ln/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20</xdr:col>
      <xdr:colOff>19050</xdr:colOff>
      <xdr:row>628</xdr:row>
      <xdr:rowOff>114300</xdr:rowOff>
    </xdr:from>
    <xdr:to>
      <xdr:col>22</xdr:col>
      <xdr:colOff>247649</xdr:colOff>
      <xdr:row>629</xdr:row>
      <xdr:rowOff>200025</xdr:rowOff>
    </xdr:to>
    <xdr:sp macro="" textlink="">
      <xdr:nvSpPr>
        <xdr:cNvPr id="360" name="Corchetes 359">
          <a:extLst>
            <a:ext uri="{FF2B5EF4-FFF2-40B4-BE49-F238E27FC236}">
              <a16:creationId xmlns:a16="http://schemas.microsoft.com/office/drawing/2014/main" id="{6B128381-91D0-48E0-A1B9-73DCF572CBAD}"/>
            </a:ext>
          </a:extLst>
        </xdr:cNvPr>
        <xdr:cNvSpPr/>
      </xdr:nvSpPr>
      <xdr:spPr>
        <a:xfrm>
          <a:off x="5200650" y="145970625"/>
          <a:ext cx="723899" cy="352425"/>
        </a:xfrm>
        <a:prstGeom prst="bracketPair">
          <a:avLst/>
        </a:prstGeom>
        <a:noFill/>
        <a:ln w="12700" cap="flat" cmpd="sng" algn="ctr">
          <a:solidFill>
            <a:srgbClr val="FF0066"/>
          </a:solidFill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PE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38</xdr:col>
      <xdr:colOff>104775</xdr:colOff>
      <xdr:row>629</xdr:row>
      <xdr:rowOff>47626</xdr:rowOff>
    </xdr:from>
    <xdr:to>
      <xdr:col>42</xdr:col>
      <xdr:colOff>161925</xdr:colOff>
      <xdr:row>629</xdr:row>
      <xdr:rowOff>238126</xdr:rowOff>
    </xdr:to>
    <xdr:sp macro="" textlink="">
      <xdr:nvSpPr>
        <xdr:cNvPr id="361" name="Corchetes 360">
          <a:extLst>
            <a:ext uri="{FF2B5EF4-FFF2-40B4-BE49-F238E27FC236}">
              <a16:creationId xmlns:a16="http://schemas.microsoft.com/office/drawing/2014/main" id="{E914696F-D7BC-4EAC-BED8-F267C79262D9}"/>
            </a:ext>
          </a:extLst>
        </xdr:cNvPr>
        <xdr:cNvSpPr/>
      </xdr:nvSpPr>
      <xdr:spPr>
        <a:xfrm>
          <a:off x="9858375" y="146170651"/>
          <a:ext cx="1095375" cy="190500"/>
        </a:xfrm>
        <a:prstGeom prst="bracketPair">
          <a:avLst/>
        </a:prstGeom>
        <a:noFill/>
        <a:ln w="12700" cap="flat" cmpd="sng" algn="ctr">
          <a:solidFill>
            <a:srgbClr val="FF0066"/>
          </a:solidFill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PE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34</xdr:col>
      <xdr:colOff>200025</xdr:colOff>
      <xdr:row>627</xdr:row>
      <xdr:rowOff>352425</xdr:rowOff>
    </xdr:from>
    <xdr:to>
      <xdr:col>39</xdr:col>
      <xdr:colOff>180975</xdr:colOff>
      <xdr:row>628</xdr:row>
      <xdr:rowOff>225425</xdr:rowOff>
    </xdr:to>
    <xdr:sp macro="" textlink="">
      <xdr:nvSpPr>
        <xdr:cNvPr id="362" name="Corchetes 361">
          <a:extLst>
            <a:ext uri="{FF2B5EF4-FFF2-40B4-BE49-F238E27FC236}">
              <a16:creationId xmlns:a16="http://schemas.microsoft.com/office/drawing/2014/main" id="{C33F302A-5876-4ACE-A227-54912A95172D}"/>
            </a:ext>
          </a:extLst>
        </xdr:cNvPr>
        <xdr:cNvSpPr/>
      </xdr:nvSpPr>
      <xdr:spPr>
        <a:xfrm>
          <a:off x="8848725" y="145856325"/>
          <a:ext cx="1333500" cy="225425"/>
        </a:xfrm>
        <a:prstGeom prst="bracketPair">
          <a:avLst/>
        </a:prstGeom>
        <a:noFill/>
        <a:ln w="12700" cap="flat" cmpd="sng" algn="ctr">
          <a:solidFill>
            <a:srgbClr val="FF0066"/>
          </a:solidFill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PE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42</xdr:col>
      <xdr:colOff>247649</xdr:colOff>
      <xdr:row>629</xdr:row>
      <xdr:rowOff>38100</xdr:rowOff>
    </xdr:from>
    <xdr:to>
      <xdr:col>46</xdr:col>
      <xdr:colOff>38100</xdr:colOff>
      <xdr:row>629</xdr:row>
      <xdr:rowOff>247650</xdr:rowOff>
    </xdr:to>
    <xdr:sp macro="" textlink="">
      <xdr:nvSpPr>
        <xdr:cNvPr id="363" name="Corchetes 362">
          <a:extLst>
            <a:ext uri="{FF2B5EF4-FFF2-40B4-BE49-F238E27FC236}">
              <a16:creationId xmlns:a16="http://schemas.microsoft.com/office/drawing/2014/main" id="{15D8FFC5-71B2-4C8D-8433-B1F0DC64FB01}"/>
            </a:ext>
          </a:extLst>
        </xdr:cNvPr>
        <xdr:cNvSpPr/>
      </xdr:nvSpPr>
      <xdr:spPr>
        <a:xfrm>
          <a:off x="11039474" y="146161125"/>
          <a:ext cx="781051" cy="209550"/>
        </a:xfrm>
        <a:prstGeom prst="bracketPair">
          <a:avLst/>
        </a:prstGeom>
        <a:noFill/>
        <a:ln w="12700" cap="flat" cmpd="sng" algn="ctr">
          <a:solidFill>
            <a:srgbClr val="FF0066"/>
          </a:solidFill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PE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11</xdr:col>
      <xdr:colOff>295275</xdr:colOff>
      <xdr:row>634</xdr:row>
      <xdr:rowOff>238125</xdr:rowOff>
    </xdr:from>
    <xdr:to>
      <xdr:col>28</xdr:col>
      <xdr:colOff>0</xdr:colOff>
      <xdr:row>637</xdr:row>
      <xdr:rowOff>219075</xdr:rowOff>
    </xdr:to>
    <xdr:sp macro="" textlink="">
      <xdr:nvSpPr>
        <xdr:cNvPr id="364" name="Corchetes 363">
          <a:extLst>
            <a:ext uri="{FF2B5EF4-FFF2-40B4-BE49-F238E27FC236}">
              <a16:creationId xmlns:a16="http://schemas.microsoft.com/office/drawing/2014/main" id="{015D3177-85AF-4384-B190-A2346FAC9C63}"/>
            </a:ext>
          </a:extLst>
        </xdr:cNvPr>
        <xdr:cNvSpPr/>
      </xdr:nvSpPr>
      <xdr:spPr>
        <a:xfrm>
          <a:off x="3124200" y="147475575"/>
          <a:ext cx="4238625" cy="790575"/>
        </a:xfrm>
        <a:prstGeom prst="bracketPair">
          <a:avLst/>
        </a:prstGeom>
        <a:noFill/>
        <a:ln w="19050" cap="flat" cmpd="sng" algn="ctr">
          <a:solidFill>
            <a:srgbClr val="FF0000"/>
          </a:solidFill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PE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19</xdr:col>
      <xdr:colOff>228600</xdr:colOff>
      <xdr:row>636</xdr:row>
      <xdr:rowOff>57150</xdr:rowOff>
    </xdr:from>
    <xdr:to>
      <xdr:col>27</xdr:col>
      <xdr:colOff>104775</xdr:colOff>
      <xdr:row>637</xdr:row>
      <xdr:rowOff>190500</xdr:rowOff>
    </xdr:to>
    <xdr:sp macro="" textlink="">
      <xdr:nvSpPr>
        <xdr:cNvPr id="365" name="Corchetes 364">
          <a:extLst>
            <a:ext uri="{FF2B5EF4-FFF2-40B4-BE49-F238E27FC236}">
              <a16:creationId xmlns:a16="http://schemas.microsoft.com/office/drawing/2014/main" id="{3E59A537-C50B-4328-9B12-A80FBE19C94E}"/>
            </a:ext>
          </a:extLst>
        </xdr:cNvPr>
        <xdr:cNvSpPr/>
      </xdr:nvSpPr>
      <xdr:spPr>
        <a:xfrm>
          <a:off x="5114925" y="147818475"/>
          <a:ext cx="1905000" cy="409575"/>
        </a:xfrm>
        <a:prstGeom prst="bracketPair">
          <a:avLst/>
        </a:prstGeom>
        <a:noFill/>
        <a:ln w="12700" cap="flat" cmpd="sng" algn="ctr">
          <a:solidFill>
            <a:srgbClr val="FF0066"/>
          </a:solidFill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PE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12</xdr:col>
      <xdr:colOff>180975</xdr:colOff>
      <xdr:row>642</xdr:row>
      <xdr:rowOff>76200</xdr:rowOff>
    </xdr:from>
    <xdr:to>
      <xdr:col>20</xdr:col>
      <xdr:colOff>114300</xdr:colOff>
      <xdr:row>643</xdr:row>
      <xdr:rowOff>219075</xdr:rowOff>
    </xdr:to>
    <xdr:sp macro="" textlink="">
      <xdr:nvSpPr>
        <xdr:cNvPr id="366" name="Corchetes 365">
          <a:extLst>
            <a:ext uri="{FF2B5EF4-FFF2-40B4-BE49-F238E27FC236}">
              <a16:creationId xmlns:a16="http://schemas.microsoft.com/office/drawing/2014/main" id="{79437FA0-72ED-486E-8BA5-B0B97903A317}"/>
            </a:ext>
          </a:extLst>
        </xdr:cNvPr>
        <xdr:cNvSpPr/>
      </xdr:nvSpPr>
      <xdr:spPr>
        <a:xfrm>
          <a:off x="3286125" y="149247225"/>
          <a:ext cx="2009775" cy="409575"/>
        </a:xfrm>
        <a:prstGeom prst="bracketPair">
          <a:avLst/>
        </a:prstGeom>
        <a:noFill/>
        <a:ln w="19050" cap="flat" cmpd="sng" algn="ctr">
          <a:solidFill>
            <a:srgbClr val="FF0000"/>
          </a:solidFill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PE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17</xdr:col>
      <xdr:colOff>19050</xdr:colOff>
      <xdr:row>651</xdr:row>
      <xdr:rowOff>28576</xdr:rowOff>
    </xdr:from>
    <xdr:to>
      <xdr:col>21</xdr:col>
      <xdr:colOff>190500</xdr:colOff>
      <xdr:row>651</xdr:row>
      <xdr:rowOff>257176</xdr:rowOff>
    </xdr:to>
    <xdr:sp macro="" textlink="">
      <xdr:nvSpPr>
        <xdr:cNvPr id="367" name="Corchetes 366">
          <a:extLst>
            <a:ext uri="{FF2B5EF4-FFF2-40B4-BE49-F238E27FC236}">
              <a16:creationId xmlns:a16="http://schemas.microsoft.com/office/drawing/2014/main" id="{1FE0E6B7-3333-40AB-9936-A0327DBE672F}"/>
            </a:ext>
          </a:extLst>
        </xdr:cNvPr>
        <xdr:cNvSpPr/>
      </xdr:nvSpPr>
      <xdr:spPr>
        <a:xfrm>
          <a:off x="4410075" y="151333201"/>
          <a:ext cx="1209675" cy="228600"/>
        </a:xfrm>
        <a:prstGeom prst="bracketPair">
          <a:avLst/>
        </a:prstGeom>
        <a:noFill/>
        <a:ln w="12700" cap="flat" cmpd="sng" algn="ctr">
          <a:solidFill>
            <a:srgbClr val="FF0066"/>
          </a:solidFill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PE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17</xdr:col>
      <xdr:colOff>95250</xdr:colOff>
      <xdr:row>664</xdr:row>
      <xdr:rowOff>209550</xdr:rowOff>
    </xdr:from>
    <xdr:to>
      <xdr:col>17</xdr:col>
      <xdr:colOff>171450</xdr:colOff>
      <xdr:row>665</xdr:row>
      <xdr:rowOff>209550</xdr:rowOff>
    </xdr:to>
    <xdr:cxnSp macro="">
      <xdr:nvCxnSpPr>
        <xdr:cNvPr id="368" name="Conector recto 367">
          <a:extLst>
            <a:ext uri="{FF2B5EF4-FFF2-40B4-BE49-F238E27FC236}">
              <a16:creationId xmlns:a16="http://schemas.microsoft.com/office/drawing/2014/main" id="{5F0D4283-8DCE-402D-B2B2-16F52651302D}"/>
            </a:ext>
          </a:extLst>
        </xdr:cNvPr>
        <xdr:cNvCxnSpPr/>
      </xdr:nvCxnSpPr>
      <xdr:spPr>
        <a:xfrm flipV="1">
          <a:off x="4486275" y="154628850"/>
          <a:ext cx="76200" cy="266700"/>
        </a:xfrm>
        <a:prstGeom prst="line">
          <a:avLst/>
        </a:prstGeom>
        <a:ln>
          <a:solidFill>
            <a:srgbClr val="FF0066"/>
          </a:solidFill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17</xdr:col>
      <xdr:colOff>19050</xdr:colOff>
      <xdr:row>665</xdr:row>
      <xdr:rowOff>133350</xdr:rowOff>
    </xdr:from>
    <xdr:to>
      <xdr:col>17</xdr:col>
      <xdr:colOff>104775</xdr:colOff>
      <xdr:row>665</xdr:row>
      <xdr:rowOff>209550</xdr:rowOff>
    </xdr:to>
    <xdr:cxnSp macro="">
      <xdr:nvCxnSpPr>
        <xdr:cNvPr id="369" name="Conector recto 368">
          <a:extLst>
            <a:ext uri="{FF2B5EF4-FFF2-40B4-BE49-F238E27FC236}">
              <a16:creationId xmlns:a16="http://schemas.microsoft.com/office/drawing/2014/main" id="{06B60582-B410-4812-9CB7-76121C118EA7}"/>
            </a:ext>
          </a:extLst>
        </xdr:cNvPr>
        <xdr:cNvCxnSpPr/>
      </xdr:nvCxnSpPr>
      <xdr:spPr>
        <a:xfrm>
          <a:off x="4410075" y="154819350"/>
          <a:ext cx="85725" cy="76200"/>
        </a:xfrm>
        <a:prstGeom prst="line">
          <a:avLst/>
        </a:prstGeom>
        <a:ln>
          <a:solidFill>
            <a:srgbClr val="FF0066"/>
          </a:solidFill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17</xdr:col>
      <xdr:colOff>171450</xdr:colOff>
      <xdr:row>664</xdr:row>
      <xdr:rowOff>228600</xdr:rowOff>
    </xdr:from>
    <xdr:to>
      <xdr:col>21</xdr:col>
      <xdr:colOff>200025</xdr:colOff>
      <xdr:row>664</xdr:row>
      <xdr:rowOff>228600</xdr:rowOff>
    </xdr:to>
    <xdr:cxnSp macro="">
      <xdr:nvCxnSpPr>
        <xdr:cNvPr id="370" name="Conector recto 369">
          <a:extLst>
            <a:ext uri="{FF2B5EF4-FFF2-40B4-BE49-F238E27FC236}">
              <a16:creationId xmlns:a16="http://schemas.microsoft.com/office/drawing/2014/main" id="{1D5B7D43-B31A-477B-BC7F-6AF3A570BF2A}"/>
            </a:ext>
          </a:extLst>
        </xdr:cNvPr>
        <xdr:cNvCxnSpPr/>
      </xdr:nvCxnSpPr>
      <xdr:spPr>
        <a:xfrm>
          <a:off x="4562475" y="154647900"/>
          <a:ext cx="1066800" cy="0"/>
        </a:xfrm>
        <a:prstGeom prst="line">
          <a:avLst/>
        </a:prstGeom>
        <a:ln>
          <a:solidFill>
            <a:srgbClr val="FF0066"/>
          </a:solidFill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21</xdr:col>
      <xdr:colOff>19049</xdr:colOff>
      <xdr:row>671</xdr:row>
      <xdr:rowOff>114300</xdr:rowOff>
    </xdr:from>
    <xdr:to>
      <xdr:col>23</xdr:col>
      <xdr:colOff>0</xdr:colOff>
      <xdr:row>672</xdr:row>
      <xdr:rowOff>133350</xdr:rowOff>
    </xdr:to>
    <xdr:sp macro="" textlink="">
      <xdr:nvSpPr>
        <xdr:cNvPr id="371" name="Corchetes 370">
          <a:extLst>
            <a:ext uri="{FF2B5EF4-FFF2-40B4-BE49-F238E27FC236}">
              <a16:creationId xmlns:a16="http://schemas.microsoft.com/office/drawing/2014/main" id="{35FAF040-B730-4A69-B670-326A374A27A2}"/>
            </a:ext>
          </a:extLst>
        </xdr:cNvPr>
        <xdr:cNvSpPr/>
      </xdr:nvSpPr>
      <xdr:spPr>
        <a:xfrm>
          <a:off x="5448299" y="156181425"/>
          <a:ext cx="476251" cy="285750"/>
        </a:xfrm>
        <a:prstGeom prst="bracketPair">
          <a:avLst/>
        </a:prstGeom>
        <a:noFill/>
        <a:ln w="19050" cap="flat" cmpd="sng" algn="ctr">
          <a:solidFill>
            <a:srgbClr val="FF0000"/>
          </a:solidFill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PE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25</xdr:col>
      <xdr:colOff>190500</xdr:colOff>
      <xdr:row>671</xdr:row>
      <xdr:rowOff>57149</xdr:rowOff>
    </xdr:from>
    <xdr:to>
      <xdr:col>35</xdr:col>
      <xdr:colOff>38100</xdr:colOff>
      <xdr:row>672</xdr:row>
      <xdr:rowOff>257175</xdr:rowOff>
    </xdr:to>
    <xdr:sp macro="" textlink="">
      <xdr:nvSpPr>
        <xdr:cNvPr id="372" name="Corchetes 371">
          <a:extLst>
            <a:ext uri="{FF2B5EF4-FFF2-40B4-BE49-F238E27FC236}">
              <a16:creationId xmlns:a16="http://schemas.microsoft.com/office/drawing/2014/main" id="{BE12D120-C2AC-42BB-96F1-BD72176663F7}"/>
            </a:ext>
          </a:extLst>
        </xdr:cNvPr>
        <xdr:cNvSpPr/>
      </xdr:nvSpPr>
      <xdr:spPr>
        <a:xfrm>
          <a:off x="6610350" y="156124274"/>
          <a:ext cx="2324100" cy="466726"/>
        </a:xfrm>
        <a:prstGeom prst="bracketPair">
          <a:avLst/>
        </a:prstGeom>
        <a:noFill/>
        <a:ln w="19050" cap="flat" cmpd="sng" algn="ctr">
          <a:solidFill>
            <a:srgbClr val="FF0000"/>
          </a:solidFill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PE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35</xdr:col>
      <xdr:colOff>209550</xdr:colOff>
      <xdr:row>671</xdr:row>
      <xdr:rowOff>38101</xdr:rowOff>
    </xdr:from>
    <xdr:to>
      <xdr:col>41</xdr:col>
      <xdr:colOff>76199</xdr:colOff>
      <xdr:row>672</xdr:row>
      <xdr:rowOff>219075</xdr:rowOff>
    </xdr:to>
    <xdr:sp macro="" textlink="">
      <xdr:nvSpPr>
        <xdr:cNvPr id="373" name="Corchetes 372">
          <a:extLst>
            <a:ext uri="{FF2B5EF4-FFF2-40B4-BE49-F238E27FC236}">
              <a16:creationId xmlns:a16="http://schemas.microsoft.com/office/drawing/2014/main" id="{6FDEABAE-066A-499A-AB7F-91D64CDD7DB7}"/>
            </a:ext>
          </a:extLst>
        </xdr:cNvPr>
        <xdr:cNvSpPr/>
      </xdr:nvSpPr>
      <xdr:spPr>
        <a:xfrm>
          <a:off x="9105900" y="156105226"/>
          <a:ext cx="1514474" cy="447674"/>
        </a:xfrm>
        <a:prstGeom prst="bracketPair">
          <a:avLst/>
        </a:prstGeom>
        <a:noFill/>
        <a:ln w="19050" cap="flat" cmpd="sng" algn="ctr">
          <a:solidFill>
            <a:srgbClr val="FF0000"/>
          </a:solidFill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PE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24</xdr:col>
      <xdr:colOff>1</xdr:colOff>
      <xdr:row>657</xdr:row>
      <xdr:rowOff>38100</xdr:rowOff>
    </xdr:from>
    <xdr:to>
      <xdr:col>38</xdr:col>
      <xdr:colOff>28575</xdr:colOff>
      <xdr:row>658</xdr:row>
      <xdr:rowOff>247650</xdr:rowOff>
    </xdr:to>
    <xdr:sp macro="" textlink="">
      <xdr:nvSpPr>
        <xdr:cNvPr id="374" name="Corchetes 373">
          <a:extLst>
            <a:ext uri="{FF2B5EF4-FFF2-40B4-BE49-F238E27FC236}">
              <a16:creationId xmlns:a16="http://schemas.microsoft.com/office/drawing/2014/main" id="{31DB50AF-0AA9-4688-B274-3521CB155025}"/>
            </a:ext>
          </a:extLst>
        </xdr:cNvPr>
        <xdr:cNvSpPr/>
      </xdr:nvSpPr>
      <xdr:spPr>
        <a:xfrm>
          <a:off x="6172201" y="152733375"/>
          <a:ext cx="3609974" cy="476250"/>
        </a:xfrm>
        <a:prstGeom prst="bracketPair">
          <a:avLst/>
        </a:prstGeom>
        <a:noFill/>
        <a:ln w="12700" cap="flat" cmpd="sng" algn="ctr">
          <a:solidFill>
            <a:srgbClr val="FF0066"/>
          </a:solidFill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PE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oneCellAnchor>
    <xdr:from>
      <xdr:col>3</xdr:col>
      <xdr:colOff>95250</xdr:colOff>
      <xdr:row>690</xdr:row>
      <xdr:rowOff>57150</xdr:rowOff>
    </xdr:from>
    <xdr:ext cx="1466850" cy="571500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75" name="CuadroTexto 374">
              <a:extLst>
                <a:ext uri="{FF2B5EF4-FFF2-40B4-BE49-F238E27FC236}">
                  <a16:creationId xmlns:a16="http://schemas.microsoft.com/office/drawing/2014/main" id="{2CBFCA49-32C7-4ACD-8D22-9F8153DD0E81}"/>
                </a:ext>
              </a:extLst>
            </xdr:cNvPr>
            <xdr:cNvSpPr txBox="1"/>
          </xdr:nvSpPr>
          <xdr:spPr>
            <a:xfrm>
              <a:off x="838200" y="161296350"/>
              <a:ext cx="1466850" cy="571500"/>
            </a:xfrm>
            <a:prstGeom prst="rect">
              <a:avLst/>
            </a:prstGeom>
            <a:solidFill>
              <a:srgbClr val="70AD47">
                <a:lumMod val="75000"/>
              </a:srgbClr>
            </a:solidFill>
            <a:ln w="19050" cmpd="dbl">
              <a:solidFill>
                <a:srgbClr val="002060"/>
              </a:solidFill>
            </a:ln>
            <a:effectLst/>
          </xdr:spPr>
          <xdr:txBody>
            <a:bodyPr vertOverflow="clip" horzOverflow="clip" wrap="square" lIns="0" tIns="0" rIns="0" bIns="0" rtlCol="0" anchor="t">
              <a:noAutofit/>
            </a:bodyPr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kumimoji="0" lang="es-ES" sz="1600" b="0" i="1" u="none" strike="noStrike" kern="0" cap="none" spc="0" normalizeH="0" baseline="0">
                        <a:ln>
                          <a:noFill/>
                        </a:ln>
                        <a:solidFill>
                          <a:schemeClr val="accent4">
                            <a:lumMod val="20000"/>
                            <a:lumOff val="80000"/>
                          </a:schemeClr>
                        </a:solidFill>
                        <a:effectLst/>
                        <a:uLnTx/>
                        <a:uFillTx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𝑛</m:t>
                    </m:r>
                    <m:r>
                      <a:rPr kumimoji="0" lang="es-ES" sz="1600" b="0" i="1" u="none" strike="noStrike" kern="0" cap="none" spc="0" normalizeH="0" baseline="0">
                        <a:ln>
                          <a:noFill/>
                        </a:ln>
                        <a:solidFill>
                          <a:schemeClr val="accent4">
                            <a:lumMod val="20000"/>
                            <a:lumOff val="80000"/>
                          </a:schemeClr>
                        </a:solidFill>
                        <a:effectLst/>
                        <a:uLnTx/>
                        <a:uFillTx/>
                        <a:latin typeface="Cambria Math" panose="02040503050406030204" pitchFamily="18" charset="0"/>
                        <a:ea typeface="+mn-ea"/>
                        <a:cs typeface="+mn-cs"/>
                      </a:rPr>
                      <m:t>°</m:t>
                    </m:r>
                    <m:r>
                      <a:rPr kumimoji="0" lang="es-ES" sz="1600" b="0" i="1" u="none" strike="noStrike" kern="0" cap="none" spc="0" normalizeH="0" baseline="0">
                        <a:ln>
                          <a:noFill/>
                        </a:ln>
                        <a:solidFill>
                          <a:schemeClr val="accent4">
                            <a:lumMod val="20000"/>
                            <a:lumOff val="80000"/>
                          </a:schemeClr>
                        </a:solidFill>
                        <a:effectLst/>
                        <a:uLnTx/>
                        <a:uFillTx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𝑣</m:t>
                    </m:r>
                    <m:r>
                      <a:rPr kumimoji="0" lang="es-ES" sz="1600" b="0" i="1" u="none" strike="noStrike" kern="0" cap="none" spc="0" normalizeH="0" baseline="0" noProof="0">
                        <a:ln>
                          <a:noFill/>
                        </a:ln>
                        <a:solidFill>
                          <a:schemeClr val="accent4">
                            <a:lumMod val="20000"/>
                            <a:lumOff val="80000"/>
                          </a:schemeClr>
                        </a:solidFill>
                        <a:effectLst/>
                        <a:uLnTx/>
                        <a:uFillTx/>
                        <a:latin typeface="Cambria Math" panose="02040503050406030204" pitchFamily="18" charset="0"/>
                        <a:ea typeface="+mn-ea"/>
                        <a:cs typeface="+mn-cs"/>
                      </a:rPr>
                      <m:t>=</m:t>
                    </m:r>
                    <m:f>
                      <m:fPr>
                        <m:ctrlPr>
                          <a:rPr kumimoji="0" lang="es-ES" sz="1600" b="0" i="1" u="none" strike="noStrike" kern="0" cap="none" spc="0" normalizeH="0" baseline="0" noProof="0">
                            <a:ln>
                              <a:noFill/>
                            </a:ln>
                            <a:solidFill>
                              <a:schemeClr val="accent4">
                                <a:lumMod val="20000"/>
                                <a:lumOff val="80000"/>
                              </a:schemeClr>
                            </a:solidFill>
                            <a:effectLst/>
                            <a:uLnTx/>
                            <a:uFillTx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fPr>
                      <m:num>
                        <m:r>
                          <a:rPr kumimoji="0" lang="es-ES" sz="1600" b="0" i="1" u="none" strike="noStrike" kern="0" cap="none" spc="0" normalizeH="0" baseline="0" noProof="0">
                            <a:ln>
                              <a:noFill/>
                            </a:ln>
                            <a:solidFill>
                              <a:schemeClr val="accent4">
                                <a:lumMod val="20000"/>
                                <a:lumOff val="80000"/>
                              </a:schemeClr>
                            </a:solidFill>
                            <a:effectLst/>
                            <a:uLnTx/>
                            <a:uFillTx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𝐴𝑠</m:t>
                        </m:r>
                      </m:num>
                      <m:den>
                        <m:r>
                          <a:rPr kumimoji="0" lang="es-ES" sz="1600" b="0" i="1" u="none" strike="noStrike" kern="0" cap="none" spc="0" normalizeH="0" baseline="0" noProof="0">
                            <a:ln>
                              <a:noFill/>
                            </a:ln>
                            <a:solidFill>
                              <a:schemeClr val="accent4">
                                <a:lumMod val="20000"/>
                                <a:lumOff val="80000"/>
                              </a:schemeClr>
                            </a:solidFill>
                            <a:effectLst/>
                            <a:uLnTx/>
                            <a:uFillTx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𝐴𝑣</m:t>
                        </m:r>
                        <m:r>
                          <a:rPr kumimoji="0" lang="es-ES" sz="1600" b="0" i="1" u="none" strike="noStrike" kern="0" cap="none" spc="0" normalizeH="0" baseline="0" noProof="0">
                            <a:ln>
                              <a:noFill/>
                            </a:ln>
                            <a:solidFill>
                              <a:schemeClr val="accent4">
                                <a:lumMod val="20000"/>
                                <a:lumOff val="80000"/>
                              </a:schemeClr>
                            </a:solidFill>
                            <a:effectLst/>
                            <a:uLnTx/>
                            <a:uFillTx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#10</m:t>
                        </m:r>
                      </m:den>
                    </m:f>
                  </m:oMath>
                </m:oMathPara>
              </a14:m>
              <a:endParaRPr kumimoji="0" lang="es-ES" sz="1600" b="0" i="1" u="none" strike="noStrike" kern="0" cap="none" spc="0" normalizeH="0" baseline="0" noProof="0">
                <a:ln>
                  <a:noFill/>
                </a:ln>
                <a:solidFill>
                  <a:schemeClr val="accent4">
                    <a:lumMod val="20000"/>
                    <a:lumOff val="80000"/>
                  </a:schemeClr>
                </a:solidFill>
                <a:effectLst/>
                <a:uLnTx/>
                <a:uFillTx/>
                <a:latin typeface="Cambria Math" panose="02040503050406030204" pitchFamily="18" charset="0"/>
                <a:ea typeface="+mn-ea"/>
                <a:cs typeface="+mn-cs"/>
              </a:endParaRPr>
            </a:p>
          </xdr:txBody>
        </xdr:sp>
      </mc:Choice>
      <mc:Fallback xmlns="">
        <xdr:sp macro="" textlink="">
          <xdr:nvSpPr>
            <xdr:cNvPr id="375" name="CuadroTexto 374">
              <a:extLst>
                <a:ext uri="{FF2B5EF4-FFF2-40B4-BE49-F238E27FC236}">
                  <a16:creationId xmlns:a16="http://schemas.microsoft.com/office/drawing/2014/main" id="{2CBFCA49-32C7-4ACD-8D22-9F8153DD0E81}"/>
                </a:ext>
              </a:extLst>
            </xdr:cNvPr>
            <xdr:cNvSpPr txBox="1"/>
          </xdr:nvSpPr>
          <xdr:spPr>
            <a:xfrm>
              <a:off x="838200" y="161296350"/>
              <a:ext cx="1466850" cy="571500"/>
            </a:xfrm>
            <a:prstGeom prst="rect">
              <a:avLst/>
            </a:prstGeom>
            <a:solidFill>
              <a:srgbClr val="70AD47">
                <a:lumMod val="75000"/>
              </a:srgbClr>
            </a:solidFill>
            <a:ln w="19050" cmpd="dbl">
              <a:solidFill>
                <a:srgbClr val="002060"/>
              </a:solidFill>
            </a:ln>
            <a:effectLst/>
          </xdr:spPr>
          <xdr:txBody>
            <a:bodyPr vertOverflow="clip" horzOverflow="clip" wrap="square" lIns="0" tIns="0" rIns="0" bIns="0" rtlCol="0" anchor="t">
              <a:noAutofit/>
            </a:bodyPr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s-ES" sz="1600" b="0" i="0" u="none" strike="noStrike" kern="0" cap="none" spc="0" normalizeH="0" baseline="0">
                  <a:ln>
                    <a:noFill/>
                  </a:ln>
                  <a:solidFill>
                    <a:schemeClr val="accent4">
                      <a:lumMod val="20000"/>
                      <a:lumOff val="80000"/>
                    </a:schemeClr>
                  </a:solidFill>
                  <a:effectLst/>
                  <a:uLnTx/>
                  <a:uFillTx/>
                  <a:latin typeface="Cambria Math" panose="02040503050406030204" pitchFamily="18" charset="0"/>
                  <a:ea typeface="+mn-ea"/>
                  <a:cs typeface="+mn-cs"/>
                </a:rPr>
                <a:t>𝑛°𝑣</a:t>
              </a:r>
              <a:r>
                <a:rPr kumimoji="0" lang="es-ES" sz="1600" b="0" i="0" u="none" strike="noStrike" kern="0" cap="none" spc="0" normalizeH="0" baseline="0" noProof="0">
                  <a:ln>
                    <a:noFill/>
                  </a:ln>
                  <a:solidFill>
                    <a:schemeClr val="accent4">
                      <a:lumMod val="20000"/>
                      <a:lumOff val="80000"/>
                    </a:schemeClr>
                  </a:solidFill>
                  <a:effectLst/>
                  <a:uLnTx/>
                  <a:uFillTx/>
                  <a:latin typeface="Cambria Math" panose="02040503050406030204" pitchFamily="18" charset="0"/>
                  <a:ea typeface="+mn-ea"/>
                  <a:cs typeface="+mn-cs"/>
                </a:rPr>
                <a:t>=𝐴𝑠/(𝐴𝑣#10)</a:t>
              </a:r>
              <a:endParaRPr kumimoji="0" lang="es-ES" sz="1600" b="0" i="1" u="none" strike="noStrike" kern="0" cap="none" spc="0" normalizeH="0" baseline="0" noProof="0">
                <a:ln>
                  <a:noFill/>
                </a:ln>
                <a:solidFill>
                  <a:schemeClr val="accent4">
                    <a:lumMod val="20000"/>
                    <a:lumOff val="80000"/>
                  </a:schemeClr>
                </a:solidFill>
                <a:effectLst/>
                <a:uLnTx/>
                <a:uFillTx/>
                <a:latin typeface="Cambria Math" panose="02040503050406030204" pitchFamily="18" charset="0"/>
                <a:ea typeface="+mn-ea"/>
                <a:cs typeface="+mn-cs"/>
              </a:endParaRPr>
            </a:p>
          </xdr:txBody>
        </xdr:sp>
      </mc:Fallback>
    </mc:AlternateContent>
    <xdr:clientData/>
  </xdr:oneCellAnchor>
  <xdr:twoCellAnchor>
    <xdr:from>
      <xdr:col>12</xdr:col>
      <xdr:colOff>161925</xdr:colOff>
      <xdr:row>690</xdr:row>
      <xdr:rowOff>57150</xdr:rowOff>
    </xdr:from>
    <xdr:to>
      <xdr:col>17</xdr:col>
      <xdr:colOff>47625</xdr:colOff>
      <xdr:row>692</xdr:row>
      <xdr:rowOff>9525</xdr:rowOff>
    </xdr:to>
    <xdr:sp macro="" textlink="">
      <xdr:nvSpPr>
        <xdr:cNvPr id="376" name="Corchetes 375">
          <a:extLst>
            <a:ext uri="{FF2B5EF4-FFF2-40B4-BE49-F238E27FC236}">
              <a16:creationId xmlns:a16="http://schemas.microsoft.com/office/drawing/2014/main" id="{32D3FE13-FF34-4AA3-AB92-19BAE8FDF6BF}"/>
            </a:ext>
          </a:extLst>
        </xdr:cNvPr>
        <xdr:cNvSpPr/>
      </xdr:nvSpPr>
      <xdr:spPr>
        <a:xfrm>
          <a:off x="3267075" y="161296350"/>
          <a:ext cx="1171575" cy="523875"/>
        </a:xfrm>
        <a:prstGeom prst="bracketPair">
          <a:avLst/>
        </a:prstGeom>
        <a:noFill/>
        <a:ln w="19050" cap="flat" cmpd="sng" algn="ctr">
          <a:solidFill>
            <a:srgbClr val="FF0000"/>
          </a:solidFill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PE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oneCellAnchor>
    <xdr:from>
      <xdr:col>3</xdr:col>
      <xdr:colOff>38101</xdr:colOff>
      <xdr:row>713</xdr:row>
      <xdr:rowOff>171450</xdr:rowOff>
    </xdr:from>
    <xdr:ext cx="2143124" cy="533400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77" name="CuadroTexto 376">
              <a:extLst>
                <a:ext uri="{FF2B5EF4-FFF2-40B4-BE49-F238E27FC236}">
                  <a16:creationId xmlns:a16="http://schemas.microsoft.com/office/drawing/2014/main" id="{FA06D1B8-848B-4A77-BD04-0864BEE20F65}"/>
                </a:ext>
              </a:extLst>
            </xdr:cNvPr>
            <xdr:cNvSpPr txBox="1"/>
          </xdr:nvSpPr>
          <xdr:spPr>
            <a:xfrm>
              <a:off x="781051" y="167459025"/>
              <a:ext cx="2143124" cy="533400"/>
            </a:xfrm>
            <a:prstGeom prst="rect">
              <a:avLst/>
            </a:prstGeom>
            <a:solidFill>
              <a:srgbClr val="70AD47">
                <a:lumMod val="75000"/>
              </a:srgbClr>
            </a:solidFill>
            <a:ln w="19050" cmpd="dbl">
              <a:solidFill>
                <a:srgbClr val="002060"/>
              </a:solidFill>
            </a:ln>
            <a:effectLst/>
          </xdr:spPr>
          <xdr:txBody>
            <a:bodyPr vertOverflow="clip" horzOverflow="clip" wrap="square" lIns="0" tIns="0" rIns="0" bIns="0" rtlCol="0" anchor="t">
              <a:noAutofit/>
            </a:bodyPr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kumimoji="0" lang="es-ES" sz="1600" b="0" i="1" u="none" strike="noStrike" kern="0" cap="none" spc="0" normalizeH="0" baseline="0">
                        <a:ln>
                          <a:noFill/>
                        </a:ln>
                        <a:solidFill>
                          <a:schemeClr val="accent4">
                            <a:lumMod val="20000"/>
                            <a:lumOff val="80000"/>
                          </a:schemeClr>
                        </a:solidFill>
                        <a:effectLst/>
                        <a:uLnTx/>
                        <a:uFillTx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𝑠𝑟</m:t>
                    </m:r>
                    <m:r>
                      <a:rPr kumimoji="0" lang="es-ES" sz="1600" b="0" i="1" u="none" strike="noStrike" kern="0" cap="none" spc="0" normalizeH="0" baseline="0" noProof="0">
                        <a:ln>
                          <a:noFill/>
                        </a:ln>
                        <a:solidFill>
                          <a:schemeClr val="accent4">
                            <a:lumMod val="20000"/>
                            <a:lumOff val="80000"/>
                          </a:schemeClr>
                        </a:solidFill>
                        <a:effectLst/>
                        <a:uLnTx/>
                        <a:uFillTx/>
                        <a:latin typeface="Cambria Math" panose="02040503050406030204" pitchFamily="18" charset="0"/>
                        <a:ea typeface="+mn-ea"/>
                        <a:cs typeface="+mn-cs"/>
                      </a:rPr>
                      <m:t>=</m:t>
                    </m:r>
                    <m:f>
                      <m:fPr>
                        <m:ctrlPr>
                          <a:rPr kumimoji="0" lang="es-ES" sz="1600" b="0" i="1" u="none" strike="noStrike" kern="0" cap="none" spc="0" normalizeH="0" baseline="0" noProof="0">
                            <a:ln>
                              <a:noFill/>
                            </a:ln>
                            <a:solidFill>
                              <a:schemeClr val="accent4">
                                <a:lumMod val="20000"/>
                                <a:lumOff val="80000"/>
                              </a:schemeClr>
                            </a:solidFill>
                            <a:effectLst/>
                            <a:uLnTx/>
                            <a:uFillTx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fPr>
                      <m:num>
                        <m:r>
                          <a:rPr kumimoji="0" lang="es-ES" sz="1600" b="0" i="1" u="none" strike="noStrike" kern="0" cap="none" spc="0" normalizeH="0" baseline="0" noProof="0">
                            <a:ln>
                              <a:noFill/>
                            </a:ln>
                            <a:solidFill>
                              <a:schemeClr val="accent4">
                                <a:lumMod val="20000"/>
                                <a:lumOff val="80000"/>
                              </a:schemeClr>
                            </a:solidFill>
                            <a:effectLst/>
                            <a:uLnTx/>
                            <a:uFillTx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𝑏</m:t>
                        </m:r>
                        <m:r>
                          <a:rPr kumimoji="0" lang="es-ES" sz="1600" b="0" i="1" u="none" strike="noStrike" kern="0" cap="none" spc="0" normalizeH="0" baseline="0" noProof="0">
                            <a:ln>
                              <a:noFill/>
                            </a:ln>
                            <a:solidFill>
                              <a:schemeClr val="accent4">
                                <a:lumMod val="20000"/>
                                <a:lumOff val="80000"/>
                              </a:schemeClr>
                            </a:solidFill>
                            <a:effectLst/>
                            <a:uLnTx/>
                            <a:uFillTx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−2</m:t>
                        </m:r>
                        <m:r>
                          <a:rPr kumimoji="0" lang="es-ES" sz="1600" b="0" i="1" u="none" strike="noStrike" kern="0" cap="none" spc="0" normalizeH="0" baseline="0" noProof="0">
                            <a:ln>
                              <a:noFill/>
                            </a:ln>
                            <a:solidFill>
                              <a:schemeClr val="accent4">
                                <a:lumMod val="20000"/>
                                <a:lumOff val="80000"/>
                              </a:schemeClr>
                            </a:solidFill>
                            <a:effectLst/>
                            <a:uLnTx/>
                            <a:uFillTx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𝑟</m:t>
                        </m:r>
                        <m:r>
                          <a:rPr kumimoji="0" lang="es-ES" sz="1600" b="0" i="1" u="none" strike="noStrike" kern="0" cap="none" spc="0" normalizeH="0" baseline="0" noProof="0">
                            <a:ln>
                              <a:noFill/>
                            </a:ln>
                            <a:solidFill>
                              <a:schemeClr val="accent4">
                                <a:lumMod val="20000"/>
                                <a:lumOff val="80000"/>
                              </a:schemeClr>
                            </a:solidFill>
                            <a:effectLst/>
                            <a:uLnTx/>
                            <a:uFillTx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−</m:t>
                        </m:r>
                        <m:r>
                          <a:rPr kumimoji="0" lang="es-ES" sz="1600" b="0" i="1" u="none" strike="noStrike" kern="0" cap="none" spc="0" normalizeH="0" baseline="0" noProof="0">
                            <a:ln>
                              <a:noFill/>
                            </a:ln>
                            <a:solidFill>
                              <a:schemeClr val="accent4">
                                <a:lumMod val="20000"/>
                                <a:lumOff val="80000"/>
                              </a:schemeClr>
                            </a:solidFill>
                            <a:effectLst/>
                            <a:uLnTx/>
                            <a:uFillTx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𝑛</m:t>
                        </m:r>
                        <m:r>
                          <a:rPr kumimoji="0" lang="es-ES" sz="1600" b="0" i="1" u="none" strike="noStrike" kern="0" cap="none" spc="0" normalizeH="0" baseline="0" noProof="0">
                            <a:ln>
                              <a:noFill/>
                            </a:ln>
                            <a:solidFill>
                              <a:schemeClr val="accent4">
                                <a:lumMod val="20000"/>
                                <a:lumOff val="80000"/>
                              </a:schemeClr>
                            </a:solidFill>
                            <a:effectLst/>
                            <a:uLnTx/>
                            <a:uFillTx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°</m:t>
                        </m:r>
                        <m:r>
                          <a:rPr kumimoji="0" lang="es-ES" sz="1600" b="0" i="1" u="none" strike="noStrike" kern="0" cap="none" spc="0" normalizeH="0" baseline="0" noProof="0">
                            <a:ln>
                              <a:noFill/>
                            </a:ln>
                            <a:solidFill>
                              <a:schemeClr val="accent4">
                                <a:lumMod val="20000"/>
                                <a:lumOff val="80000"/>
                              </a:schemeClr>
                            </a:solidFill>
                            <a:effectLst/>
                            <a:uLnTx/>
                            <a:uFillTx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𝑣</m:t>
                        </m:r>
                        <m:r>
                          <m:rPr>
                            <m:sty m:val="p"/>
                          </m:rPr>
                          <a:rPr kumimoji="0" lang="el-GR" sz="1600" b="0" i="1" u="none" strike="noStrike" kern="0" cap="none" spc="0" normalizeH="0" baseline="0" noProof="0">
                            <a:ln>
                              <a:noFill/>
                            </a:ln>
                            <a:solidFill>
                              <a:schemeClr val="accent4">
                                <a:lumMod val="20000"/>
                                <a:lumOff val="80000"/>
                              </a:schemeClr>
                            </a:solidFill>
                            <a:effectLst/>
                            <a:uLnTx/>
                            <a:uFillTx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φ</m:t>
                        </m:r>
                      </m:num>
                      <m:den>
                        <m:r>
                          <a:rPr kumimoji="0" lang="es-ES" sz="1600" b="0" i="1" u="none" strike="noStrike" kern="0" cap="none" spc="0" normalizeH="0" baseline="0" noProof="0">
                            <a:ln>
                              <a:noFill/>
                            </a:ln>
                            <a:solidFill>
                              <a:schemeClr val="accent4">
                                <a:lumMod val="20000"/>
                                <a:lumOff val="80000"/>
                              </a:schemeClr>
                            </a:solidFill>
                            <a:effectLst/>
                            <a:uLnTx/>
                            <a:uFillTx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𝑛</m:t>
                        </m:r>
                        <m:r>
                          <a:rPr kumimoji="0" lang="es-ES" sz="1600" b="0" i="1" u="none" strike="noStrike" kern="0" cap="none" spc="0" normalizeH="0" baseline="0" noProof="0">
                            <a:ln>
                              <a:noFill/>
                            </a:ln>
                            <a:solidFill>
                              <a:schemeClr val="accent4">
                                <a:lumMod val="20000"/>
                                <a:lumOff val="80000"/>
                              </a:schemeClr>
                            </a:solidFill>
                            <a:effectLst/>
                            <a:uLnTx/>
                            <a:uFillTx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°</m:t>
                        </m:r>
                        <m:r>
                          <a:rPr kumimoji="0" lang="es-ES" sz="1600" b="0" i="1" u="none" strike="noStrike" kern="0" cap="none" spc="0" normalizeH="0" baseline="0" noProof="0">
                            <a:ln>
                              <a:noFill/>
                            </a:ln>
                            <a:solidFill>
                              <a:schemeClr val="accent4">
                                <a:lumMod val="20000"/>
                                <a:lumOff val="80000"/>
                              </a:schemeClr>
                            </a:solidFill>
                            <a:effectLst/>
                            <a:uLnTx/>
                            <a:uFillTx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𝑣</m:t>
                        </m:r>
                        <m:r>
                          <a:rPr kumimoji="0" lang="es-ES" sz="1600" b="0" i="1" u="none" strike="noStrike" kern="0" cap="none" spc="0" normalizeH="0" baseline="0" noProof="0">
                            <a:ln>
                              <a:noFill/>
                            </a:ln>
                            <a:solidFill>
                              <a:schemeClr val="accent4">
                                <a:lumMod val="20000"/>
                                <a:lumOff val="80000"/>
                              </a:schemeClr>
                            </a:solidFill>
                            <a:effectLst/>
                            <a:uLnTx/>
                            <a:uFillTx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−1</m:t>
                        </m:r>
                      </m:den>
                    </m:f>
                  </m:oMath>
                </m:oMathPara>
              </a14:m>
              <a:endParaRPr kumimoji="0" lang="es-ES" sz="1600" b="0" i="1" u="none" strike="noStrike" kern="0" cap="none" spc="0" normalizeH="0" baseline="0" noProof="0">
                <a:ln>
                  <a:noFill/>
                </a:ln>
                <a:solidFill>
                  <a:schemeClr val="accent4">
                    <a:lumMod val="20000"/>
                    <a:lumOff val="80000"/>
                  </a:schemeClr>
                </a:solidFill>
                <a:effectLst/>
                <a:uLnTx/>
                <a:uFillTx/>
                <a:latin typeface="Cambria Math" panose="02040503050406030204" pitchFamily="18" charset="0"/>
                <a:ea typeface="+mn-ea"/>
                <a:cs typeface="+mn-cs"/>
              </a:endParaRPr>
            </a:p>
          </xdr:txBody>
        </xdr:sp>
      </mc:Choice>
      <mc:Fallback xmlns="">
        <xdr:sp macro="" textlink="">
          <xdr:nvSpPr>
            <xdr:cNvPr id="377" name="CuadroTexto 376">
              <a:extLst>
                <a:ext uri="{FF2B5EF4-FFF2-40B4-BE49-F238E27FC236}">
                  <a16:creationId xmlns:a16="http://schemas.microsoft.com/office/drawing/2014/main" id="{FA06D1B8-848B-4A77-BD04-0864BEE20F65}"/>
                </a:ext>
              </a:extLst>
            </xdr:cNvPr>
            <xdr:cNvSpPr txBox="1"/>
          </xdr:nvSpPr>
          <xdr:spPr>
            <a:xfrm>
              <a:off x="781051" y="167459025"/>
              <a:ext cx="2143124" cy="533400"/>
            </a:xfrm>
            <a:prstGeom prst="rect">
              <a:avLst/>
            </a:prstGeom>
            <a:solidFill>
              <a:srgbClr val="70AD47">
                <a:lumMod val="75000"/>
              </a:srgbClr>
            </a:solidFill>
            <a:ln w="19050" cmpd="dbl">
              <a:solidFill>
                <a:srgbClr val="002060"/>
              </a:solidFill>
            </a:ln>
            <a:effectLst/>
          </xdr:spPr>
          <xdr:txBody>
            <a:bodyPr vertOverflow="clip" horzOverflow="clip" wrap="square" lIns="0" tIns="0" rIns="0" bIns="0" rtlCol="0" anchor="t">
              <a:noAutofit/>
            </a:bodyPr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s-ES" sz="1600" b="0" i="0" u="none" strike="noStrike" kern="0" cap="none" spc="0" normalizeH="0" baseline="0">
                  <a:ln>
                    <a:noFill/>
                  </a:ln>
                  <a:solidFill>
                    <a:schemeClr val="accent4">
                      <a:lumMod val="20000"/>
                      <a:lumOff val="80000"/>
                    </a:schemeClr>
                  </a:solidFill>
                  <a:effectLst/>
                  <a:uLnTx/>
                  <a:uFillTx/>
                  <a:latin typeface="Cambria Math" panose="02040503050406030204" pitchFamily="18" charset="0"/>
                  <a:ea typeface="+mn-ea"/>
                  <a:cs typeface="+mn-cs"/>
                </a:rPr>
                <a:t>𝑠𝑟</a:t>
              </a:r>
              <a:r>
                <a:rPr kumimoji="0" lang="es-ES" sz="1600" b="0" i="0" u="none" strike="noStrike" kern="0" cap="none" spc="0" normalizeH="0" baseline="0" noProof="0">
                  <a:ln>
                    <a:noFill/>
                  </a:ln>
                  <a:solidFill>
                    <a:schemeClr val="accent4">
                      <a:lumMod val="20000"/>
                      <a:lumOff val="80000"/>
                    </a:schemeClr>
                  </a:solidFill>
                  <a:effectLst/>
                  <a:uLnTx/>
                  <a:uFillTx/>
                  <a:latin typeface="Cambria Math" panose="02040503050406030204" pitchFamily="18" charset="0"/>
                  <a:ea typeface="+mn-ea"/>
                  <a:cs typeface="+mn-cs"/>
                </a:rPr>
                <a:t>=(𝑏−2𝑟−𝑛°𝑣</a:t>
              </a:r>
              <a:r>
                <a:rPr kumimoji="0" lang="el-GR" sz="1600" b="0" i="0" u="none" strike="noStrike" kern="0" cap="none" spc="0" normalizeH="0" baseline="0" noProof="0">
                  <a:ln>
                    <a:noFill/>
                  </a:ln>
                  <a:solidFill>
                    <a:schemeClr val="accent4">
                      <a:lumMod val="20000"/>
                      <a:lumOff val="80000"/>
                    </a:schemeClr>
                  </a:solidFill>
                  <a:effectLst/>
                  <a:uLnTx/>
                  <a:uFillTx/>
                  <a:latin typeface="Cambria Math" panose="02040503050406030204" pitchFamily="18" charset="0"/>
                  <a:ea typeface="+mn-ea"/>
                  <a:cs typeface="+mn-cs"/>
                </a:rPr>
                <a:t>φ</a:t>
              </a:r>
              <a:r>
                <a:rPr kumimoji="0" lang="es-ES" sz="1600" b="0" i="0" u="none" strike="noStrike" kern="0" cap="none" spc="0" normalizeH="0" baseline="0" noProof="0">
                  <a:ln>
                    <a:noFill/>
                  </a:ln>
                  <a:solidFill>
                    <a:schemeClr val="accent4">
                      <a:lumMod val="20000"/>
                      <a:lumOff val="80000"/>
                    </a:schemeClr>
                  </a:solidFill>
                  <a:effectLst/>
                  <a:uLnTx/>
                  <a:uFillTx/>
                  <a:latin typeface="Cambria Math" panose="02040503050406030204" pitchFamily="18" charset="0"/>
                  <a:ea typeface="+mn-ea"/>
                  <a:cs typeface="+mn-cs"/>
                </a:rPr>
                <a:t>)/(𝑛°𝑣−1)</a:t>
              </a:r>
              <a:endParaRPr kumimoji="0" lang="es-ES" sz="1600" b="0" i="1" u="none" strike="noStrike" kern="0" cap="none" spc="0" normalizeH="0" baseline="0" noProof="0">
                <a:ln>
                  <a:noFill/>
                </a:ln>
                <a:solidFill>
                  <a:schemeClr val="accent4">
                    <a:lumMod val="20000"/>
                    <a:lumOff val="80000"/>
                  </a:schemeClr>
                </a:solidFill>
                <a:effectLst/>
                <a:uLnTx/>
                <a:uFillTx/>
                <a:latin typeface="Cambria Math" panose="02040503050406030204" pitchFamily="18" charset="0"/>
                <a:ea typeface="+mn-ea"/>
                <a:cs typeface="+mn-cs"/>
              </a:endParaRPr>
            </a:p>
          </xdr:txBody>
        </xdr:sp>
      </mc:Fallback>
    </mc:AlternateContent>
    <xdr:clientData/>
  </xdr:oneCellAnchor>
  <xdr:oneCellAnchor>
    <xdr:from>
      <xdr:col>3</xdr:col>
      <xdr:colOff>76199</xdr:colOff>
      <xdr:row>696</xdr:row>
      <xdr:rowOff>66675</xdr:rowOff>
    </xdr:from>
    <xdr:ext cx="1736726" cy="276225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78" name="CuadroTexto 377">
              <a:extLst>
                <a:ext uri="{FF2B5EF4-FFF2-40B4-BE49-F238E27FC236}">
                  <a16:creationId xmlns:a16="http://schemas.microsoft.com/office/drawing/2014/main" id="{E007C922-2392-4E8D-98DB-13E81091808E}"/>
                </a:ext>
              </a:extLst>
            </xdr:cNvPr>
            <xdr:cNvSpPr txBox="1"/>
          </xdr:nvSpPr>
          <xdr:spPr>
            <a:xfrm>
              <a:off x="819149" y="163010850"/>
              <a:ext cx="1736726" cy="276225"/>
            </a:xfrm>
            <a:prstGeom prst="rect">
              <a:avLst/>
            </a:prstGeom>
            <a:solidFill>
              <a:srgbClr val="70AD47">
                <a:lumMod val="75000"/>
              </a:srgbClr>
            </a:solidFill>
            <a:ln w="19050" cmpd="dbl">
              <a:solidFill>
                <a:srgbClr val="002060"/>
              </a:solidFill>
            </a:ln>
            <a:effectLst/>
          </xdr:spPr>
          <xdr:txBody>
            <a:bodyPr vertOverflow="clip" horzOverflow="clip" wrap="square" lIns="0" tIns="0" rIns="0" bIns="0" rtlCol="0" anchor="t">
              <a:noAutofit/>
            </a:bodyPr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kumimoji="0" lang="es-ES" sz="1600" b="0" i="1" u="none" strike="noStrike" kern="0" cap="none" spc="0" normalizeH="0" baseline="0">
                        <a:ln>
                          <a:noFill/>
                        </a:ln>
                        <a:solidFill>
                          <a:schemeClr val="accent4">
                            <a:lumMod val="20000"/>
                            <a:lumOff val="80000"/>
                          </a:schemeClr>
                        </a:solidFill>
                        <a:effectLst/>
                        <a:uLnTx/>
                        <a:uFillTx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𝐴𝑠𝑟</m:t>
                    </m:r>
                    <m:r>
                      <a:rPr kumimoji="0" lang="es-ES" sz="1600" b="0" i="1" u="none" strike="noStrike" kern="0" cap="none" spc="0" normalizeH="0" baseline="0" noProof="0">
                        <a:ln>
                          <a:noFill/>
                        </a:ln>
                        <a:solidFill>
                          <a:schemeClr val="accent4">
                            <a:lumMod val="20000"/>
                            <a:lumOff val="80000"/>
                          </a:schemeClr>
                        </a:solidFill>
                        <a:effectLst/>
                        <a:uLnTx/>
                        <a:uFillTx/>
                        <a:latin typeface="Cambria Math" panose="02040503050406030204" pitchFamily="18" charset="0"/>
                        <a:ea typeface="+mn-ea"/>
                        <a:cs typeface="+mn-cs"/>
                      </a:rPr>
                      <m:t>=</m:t>
                    </m:r>
                    <m:r>
                      <a:rPr kumimoji="0" lang="es-ES" sz="1600" b="0" i="1" u="none" strike="noStrike" kern="0" cap="none" spc="0" normalizeH="0" baseline="0" noProof="0">
                        <a:ln>
                          <a:noFill/>
                        </a:ln>
                        <a:solidFill>
                          <a:schemeClr val="accent4">
                            <a:lumMod val="20000"/>
                            <a:lumOff val="80000"/>
                          </a:schemeClr>
                        </a:solidFill>
                        <a:effectLst/>
                        <a:uLnTx/>
                        <a:uFillTx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𝑛</m:t>
                    </m:r>
                    <m:r>
                      <a:rPr kumimoji="0" lang="es-ES" sz="1600" b="0" i="1" u="none" strike="noStrike" kern="0" cap="none" spc="0" normalizeH="0" baseline="0" noProof="0">
                        <a:ln>
                          <a:noFill/>
                        </a:ln>
                        <a:solidFill>
                          <a:schemeClr val="accent4">
                            <a:lumMod val="20000"/>
                            <a:lumOff val="80000"/>
                          </a:schemeClr>
                        </a:solidFill>
                        <a:effectLst/>
                        <a:uLnTx/>
                        <a:uFillTx/>
                        <a:latin typeface="Cambria Math" panose="02040503050406030204" pitchFamily="18" charset="0"/>
                        <a:ea typeface="+mn-ea"/>
                        <a:cs typeface="+mn-cs"/>
                      </a:rPr>
                      <m:t>°</m:t>
                    </m:r>
                    <m:r>
                      <a:rPr kumimoji="0" lang="es-ES" sz="1600" b="0" i="1" u="none" strike="noStrike" kern="0" cap="none" spc="0" normalizeH="0" baseline="0" noProof="0">
                        <a:ln>
                          <a:noFill/>
                        </a:ln>
                        <a:solidFill>
                          <a:schemeClr val="accent4">
                            <a:lumMod val="20000"/>
                            <a:lumOff val="80000"/>
                          </a:schemeClr>
                        </a:solidFill>
                        <a:effectLst/>
                        <a:uLnTx/>
                        <a:uFillTx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𝑣</m:t>
                    </m:r>
                    <m:r>
                      <a:rPr kumimoji="0" lang="es-ES" sz="1600" b="0" i="1" u="none" strike="noStrike" kern="0" cap="none" spc="0" normalizeH="0" baseline="0" noProof="0">
                        <a:ln>
                          <a:noFill/>
                        </a:ln>
                        <a:solidFill>
                          <a:schemeClr val="accent4">
                            <a:lumMod val="20000"/>
                            <a:lumOff val="80000"/>
                          </a:schemeClr>
                        </a:solidFill>
                        <a:effectLst/>
                        <a:uLnTx/>
                        <a:uFillTx/>
                        <a:latin typeface="Cambria Math" panose="02040503050406030204" pitchFamily="18" charset="0"/>
                        <a:ea typeface="+mn-ea"/>
                        <a:cs typeface="+mn-cs"/>
                      </a:rPr>
                      <m:t>∗</m:t>
                    </m:r>
                    <m:r>
                      <a:rPr kumimoji="0" lang="es-ES" sz="1600" b="0" i="1" u="none" strike="noStrike" kern="0" cap="none" spc="0" normalizeH="0" baseline="0" noProof="0">
                        <a:ln>
                          <a:noFill/>
                        </a:ln>
                        <a:solidFill>
                          <a:schemeClr val="accent4">
                            <a:lumMod val="20000"/>
                            <a:lumOff val="80000"/>
                          </a:schemeClr>
                        </a:solidFill>
                        <a:effectLst/>
                        <a:uLnTx/>
                        <a:uFillTx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𝐴𝑣</m:t>
                    </m:r>
                    <m:r>
                      <a:rPr kumimoji="0" lang="es-ES" sz="1600" b="0" i="1" u="none" strike="noStrike" kern="0" cap="none" spc="0" normalizeH="0" baseline="0" noProof="0">
                        <a:ln>
                          <a:noFill/>
                        </a:ln>
                        <a:solidFill>
                          <a:schemeClr val="accent4">
                            <a:lumMod val="20000"/>
                            <a:lumOff val="80000"/>
                          </a:schemeClr>
                        </a:solidFill>
                        <a:effectLst/>
                        <a:uLnTx/>
                        <a:uFillTx/>
                        <a:latin typeface="Cambria Math" panose="02040503050406030204" pitchFamily="18" charset="0"/>
                        <a:ea typeface="+mn-ea"/>
                        <a:cs typeface="+mn-cs"/>
                      </a:rPr>
                      <m:t>#</m:t>
                    </m:r>
                  </m:oMath>
                </m:oMathPara>
              </a14:m>
              <a:endParaRPr kumimoji="0" lang="es-ES" sz="1600" b="0" i="1" u="none" strike="noStrike" kern="0" cap="none" spc="0" normalizeH="0" baseline="0" noProof="0">
                <a:ln>
                  <a:noFill/>
                </a:ln>
                <a:solidFill>
                  <a:schemeClr val="accent4">
                    <a:lumMod val="20000"/>
                    <a:lumOff val="80000"/>
                  </a:schemeClr>
                </a:solidFill>
                <a:effectLst/>
                <a:uLnTx/>
                <a:uFillTx/>
                <a:latin typeface="Cambria Math" panose="02040503050406030204" pitchFamily="18" charset="0"/>
                <a:ea typeface="+mn-ea"/>
                <a:cs typeface="+mn-cs"/>
              </a:endParaRPr>
            </a:p>
          </xdr:txBody>
        </xdr:sp>
      </mc:Choice>
      <mc:Fallback xmlns="">
        <xdr:sp macro="" textlink="">
          <xdr:nvSpPr>
            <xdr:cNvPr id="378" name="CuadroTexto 377">
              <a:extLst>
                <a:ext uri="{FF2B5EF4-FFF2-40B4-BE49-F238E27FC236}">
                  <a16:creationId xmlns:a16="http://schemas.microsoft.com/office/drawing/2014/main" id="{E007C922-2392-4E8D-98DB-13E81091808E}"/>
                </a:ext>
              </a:extLst>
            </xdr:cNvPr>
            <xdr:cNvSpPr txBox="1"/>
          </xdr:nvSpPr>
          <xdr:spPr>
            <a:xfrm>
              <a:off x="819149" y="163010850"/>
              <a:ext cx="1736726" cy="276225"/>
            </a:xfrm>
            <a:prstGeom prst="rect">
              <a:avLst/>
            </a:prstGeom>
            <a:solidFill>
              <a:srgbClr val="70AD47">
                <a:lumMod val="75000"/>
              </a:srgbClr>
            </a:solidFill>
            <a:ln w="19050" cmpd="dbl">
              <a:solidFill>
                <a:srgbClr val="002060"/>
              </a:solidFill>
            </a:ln>
            <a:effectLst/>
          </xdr:spPr>
          <xdr:txBody>
            <a:bodyPr vertOverflow="clip" horzOverflow="clip" wrap="square" lIns="0" tIns="0" rIns="0" bIns="0" rtlCol="0" anchor="t">
              <a:noAutofit/>
            </a:bodyPr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s-ES" sz="1600" b="0" i="0" u="none" strike="noStrike" kern="0" cap="none" spc="0" normalizeH="0" baseline="0">
                  <a:ln>
                    <a:noFill/>
                  </a:ln>
                  <a:solidFill>
                    <a:schemeClr val="accent4">
                      <a:lumMod val="20000"/>
                      <a:lumOff val="80000"/>
                    </a:schemeClr>
                  </a:solidFill>
                  <a:effectLst/>
                  <a:uLnTx/>
                  <a:uFillTx/>
                  <a:latin typeface="Cambria Math" panose="02040503050406030204" pitchFamily="18" charset="0"/>
                  <a:ea typeface="+mn-ea"/>
                  <a:cs typeface="+mn-cs"/>
                </a:rPr>
                <a:t>𝐴𝑠𝑟</a:t>
              </a:r>
              <a:r>
                <a:rPr kumimoji="0" lang="es-ES" sz="1600" b="0" i="0" u="none" strike="noStrike" kern="0" cap="none" spc="0" normalizeH="0" baseline="0" noProof="0">
                  <a:ln>
                    <a:noFill/>
                  </a:ln>
                  <a:solidFill>
                    <a:schemeClr val="accent4">
                      <a:lumMod val="20000"/>
                      <a:lumOff val="80000"/>
                    </a:schemeClr>
                  </a:solidFill>
                  <a:effectLst/>
                  <a:uLnTx/>
                  <a:uFillTx/>
                  <a:latin typeface="Cambria Math" panose="02040503050406030204" pitchFamily="18" charset="0"/>
                  <a:ea typeface="+mn-ea"/>
                  <a:cs typeface="+mn-cs"/>
                </a:rPr>
                <a:t>=𝑛°𝑣∗𝐴𝑣#</a:t>
              </a:r>
              <a:endParaRPr kumimoji="0" lang="es-ES" sz="1600" b="0" i="1" u="none" strike="noStrike" kern="0" cap="none" spc="0" normalizeH="0" baseline="0" noProof="0">
                <a:ln>
                  <a:noFill/>
                </a:ln>
                <a:solidFill>
                  <a:schemeClr val="accent4">
                    <a:lumMod val="20000"/>
                    <a:lumOff val="80000"/>
                  </a:schemeClr>
                </a:solidFill>
                <a:effectLst/>
                <a:uLnTx/>
                <a:uFillTx/>
                <a:latin typeface="Cambria Math" panose="02040503050406030204" pitchFamily="18" charset="0"/>
                <a:ea typeface="+mn-ea"/>
                <a:cs typeface="+mn-cs"/>
              </a:endParaRPr>
            </a:p>
          </xdr:txBody>
        </xdr:sp>
      </mc:Fallback>
    </mc:AlternateContent>
    <xdr:clientData/>
  </xdr:oneCellAnchor>
  <xdr:twoCellAnchor>
    <xdr:from>
      <xdr:col>29</xdr:col>
      <xdr:colOff>657225</xdr:colOff>
      <xdr:row>714</xdr:row>
      <xdr:rowOff>142875</xdr:rowOff>
    </xdr:from>
    <xdr:to>
      <xdr:col>29</xdr:col>
      <xdr:colOff>771525</xdr:colOff>
      <xdr:row>714</xdr:row>
      <xdr:rowOff>142875</xdr:rowOff>
    </xdr:to>
    <xdr:cxnSp macro="">
      <xdr:nvCxnSpPr>
        <xdr:cNvPr id="379" name="Conector recto 378">
          <a:extLst>
            <a:ext uri="{FF2B5EF4-FFF2-40B4-BE49-F238E27FC236}">
              <a16:creationId xmlns:a16="http://schemas.microsoft.com/office/drawing/2014/main" id="{0B38C3AC-A679-4554-91F0-4CF5806BF04B}"/>
            </a:ext>
          </a:extLst>
        </xdr:cNvPr>
        <xdr:cNvCxnSpPr/>
      </xdr:nvCxnSpPr>
      <xdr:spPr>
        <a:xfrm>
          <a:off x="7658100" y="167678100"/>
          <a:ext cx="0" cy="0"/>
        </a:xfrm>
        <a:prstGeom prst="line">
          <a:avLst/>
        </a:prstGeom>
        <a:ln>
          <a:solidFill>
            <a:srgbClr val="FF0000"/>
          </a:solidFill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26</xdr:col>
      <xdr:colOff>19048</xdr:colOff>
      <xdr:row>714</xdr:row>
      <xdr:rowOff>28574</xdr:rowOff>
    </xdr:from>
    <xdr:to>
      <xdr:col>29</xdr:col>
      <xdr:colOff>76199</xdr:colOff>
      <xdr:row>714</xdr:row>
      <xdr:rowOff>238125</xdr:rowOff>
    </xdr:to>
    <xdr:sp macro="" textlink="">
      <xdr:nvSpPr>
        <xdr:cNvPr id="380" name="Corchetes 379">
          <a:extLst>
            <a:ext uri="{FF2B5EF4-FFF2-40B4-BE49-F238E27FC236}">
              <a16:creationId xmlns:a16="http://schemas.microsoft.com/office/drawing/2014/main" id="{66A5A3A1-1EE1-437A-A932-CC3CF0A88AB9}"/>
            </a:ext>
          </a:extLst>
        </xdr:cNvPr>
        <xdr:cNvSpPr/>
      </xdr:nvSpPr>
      <xdr:spPr>
        <a:xfrm>
          <a:off x="6686548" y="167563799"/>
          <a:ext cx="800101" cy="209551"/>
        </a:xfrm>
        <a:prstGeom prst="bracketPair">
          <a:avLst/>
        </a:prstGeom>
        <a:noFill/>
        <a:ln w="19050" cap="flat" cmpd="sng" algn="ctr">
          <a:solidFill>
            <a:srgbClr val="FF0000"/>
          </a:solidFill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PE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oneCellAnchor>
    <xdr:from>
      <xdr:col>3</xdr:col>
      <xdr:colOff>66675</xdr:colOff>
      <xdr:row>701</xdr:row>
      <xdr:rowOff>19050</xdr:rowOff>
    </xdr:from>
    <xdr:ext cx="1666875" cy="276225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81" name="CuadroTexto 380">
              <a:extLst>
                <a:ext uri="{FF2B5EF4-FFF2-40B4-BE49-F238E27FC236}">
                  <a16:creationId xmlns:a16="http://schemas.microsoft.com/office/drawing/2014/main" id="{BA390425-1A5E-4C9B-BDE7-33D2E0DBA110}"/>
                </a:ext>
              </a:extLst>
            </xdr:cNvPr>
            <xdr:cNvSpPr txBox="1"/>
          </xdr:nvSpPr>
          <xdr:spPr>
            <a:xfrm>
              <a:off x="809625" y="164277675"/>
              <a:ext cx="1666875" cy="276225"/>
            </a:xfrm>
            <a:prstGeom prst="rect">
              <a:avLst/>
            </a:prstGeom>
            <a:solidFill>
              <a:srgbClr val="70AD47">
                <a:lumMod val="75000"/>
              </a:srgbClr>
            </a:solidFill>
            <a:ln w="19050" cmpd="dbl">
              <a:solidFill>
                <a:srgbClr val="002060"/>
              </a:solidFill>
            </a:ln>
            <a:effectLst/>
          </xdr:spPr>
          <xdr:txBody>
            <a:bodyPr vertOverflow="clip" horzOverflow="clip" wrap="square" lIns="0" tIns="0" rIns="0" bIns="0" rtlCol="0" anchor="t">
              <a:noAutofit/>
            </a:bodyPr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kumimoji="0" lang="es-ES" sz="1600" b="0" i="1" u="none" strike="noStrike" kern="0" cap="none" spc="0" normalizeH="0" baseline="0">
                        <a:ln>
                          <a:noFill/>
                        </a:ln>
                        <a:solidFill>
                          <a:schemeClr val="accent4">
                            <a:lumMod val="20000"/>
                            <a:lumOff val="80000"/>
                          </a:schemeClr>
                        </a:solidFill>
                        <a:effectLst/>
                        <a:uLnTx/>
                        <a:uFillTx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𝐸𝑥𝑐</m:t>
                    </m:r>
                    <m:r>
                      <a:rPr kumimoji="0" lang="es-ES" sz="1600" b="0" i="1" u="none" strike="noStrike" kern="0" cap="none" spc="0" normalizeH="0" baseline="0" noProof="0">
                        <a:ln>
                          <a:noFill/>
                        </a:ln>
                        <a:solidFill>
                          <a:schemeClr val="accent4">
                            <a:lumMod val="20000"/>
                            <a:lumOff val="80000"/>
                          </a:schemeClr>
                        </a:solidFill>
                        <a:effectLst/>
                        <a:uLnTx/>
                        <a:uFillTx/>
                        <a:latin typeface="Cambria Math" panose="02040503050406030204" pitchFamily="18" charset="0"/>
                        <a:ea typeface="+mn-ea"/>
                        <a:cs typeface="+mn-cs"/>
                      </a:rPr>
                      <m:t>=</m:t>
                    </m:r>
                    <m:r>
                      <a:rPr kumimoji="0" lang="es-ES" sz="1600" b="0" i="1" u="none" strike="noStrike" kern="0" cap="none" spc="0" normalizeH="0" baseline="0" noProof="0">
                        <a:ln>
                          <a:noFill/>
                        </a:ln>
                        <a:solidFill>
                          <a:schemeClr val="accent4">
                            <a:lumMod val="20000"/>
                            <a:lumOff val="80000"/>
                          </a:schemeClr>
                        </a:solidFill>
                        <a:effectLst/>
                        <a:uLnTx/>
                        <a:uFillTx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𝐴𝑠𝑟</m:t>
                    </m:r>
                    <m:r>
                      <a:rPr kumimoji="0" lang="es-ES" sz="1600" b="0" i="1" u="none" strike="noStrike" kern="0" cap="none" spc="0" normalizeH="0" baseline="0" noProof="0">
                        <a:ln>
                          <a:noFill/>
                        </a:ln>
                        <a:solidFill>
                          <a:schemeClr val="accent4">
                            <a:lumMod val="20000"/>
                            <a:lumOff val="80000"/>
                          </a:schemeClr>
                        </a:solidFill>
                        <a:effectLst/>
                        <a:uLnTx/>
                        <a:uFillTx/>
                        <a:latin typeface="Cambria Math" panose="02040503050406030204" pitchFamily="18" charset="0"/>
                        <a:ea typeface="+mn-ea"/>
                        <a:cs typeface="+mn-cs"/>
                      </a:rPr>
                      <m:t>−</m:t>
                    </m:r>
                    <m:r>
                      <a:rPr kumimoji="0" lang="es-ES" sz="1600" b="0" i="1" u="none" strike="noStrike" kern="0" cap="none" spc="0" normalizeH="0" baseline="0" noProof="0">
                        <a:ln>
                          <a:noFill/>
                        </a:ln>
                        <a:solidFill>
                          <a:schemeClr val="accent4">
                            <a:lumMod val="20000"/>
                            <a:lumOff val="80000"/>
                          </a:schemeClr>
                        </a:solidFill>
                        <a:effectLst/>
                        <a:uLnTx/>
                        <a:uFillTx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𝐴𝑠</m:t>
                    </m:r>
                  </m:oMath>
                </m:oMathPara>
              </a14:m>
              <a:endParaRPr kumimoji="0" lang="es-ES" sz="1600" b="0" i="1" u="none" strike="noStrike" kern="0" cap="none" spc="0" normalizeH="0" baseline="0" noProof="0">
                <a:ln>
                  <a:noFill/>
                </a:ln>
                <a:solidFill>
                  <a:schemeClr val="accent4">
                    <a:lumMod val="20000"/>
                    <a:lumOff val="80000"/>
                  </a:schemeClr>
                </a:solidFill>
                <a:effectLst/>
                <a:uLnTx/>
                <a:uFillTx/>
                <a:latin typeface="Cambria Math" panose="02040503050406030204" pitchFamily="18" charset="0"/>
                <a:ea typeface="+mn-ea"/>
                <a:cs typeface="+mn-cs"/>
              </a:endParaRPr>
            </a:p>
          </xdr:txBody>
        </xdr:sp>
      </mc:Choice>
      <mc:Fallback xmlns="">
        <xdr:sp macro="" textlink="">
          <xdr:nvSpPr>
            <xdr:cNvPr id="381" name="CuadroTexto 380">
              <a:extLst>
                <a:ext uri="{FF2B5EF4-FFF2-40B4-BE49-F238E27FC236}">
                  <a16:creationId xmlns:a16="http://schemas.microsoft.com/office/drawing/2014/main" id="{BA390425-1A5E-4C9B-BDE7-33D2E0DBA110}"/>
                </a:ext>
              </a:extLst>
            </xdr:cNvPr>
            <xdr:cNvSpPr txBox="1"/>
          </xdr:nvSpPr>
          <xdr:spPr>
            <a:xfrm>
              <a:off x="809625" y="164277675"/>
              <a:ext cx="1666875" cy="276225"/>
            </a:xfrm>
            <a:prstGeom prst="rect">
              <a:avLst/>
            </a:prstGeom>
            <a:solidFill>
              <a:srgbClr val="70AD47">
                <a:lumMod val="75000"/>
              </a:srgbClr>
            </a:solidFill>
            <a:ln w="19050" cmpd="dbl">
              <a:solidFill>
                <a:srgbClr val="002060"/>
              </a:solidFill>
            </a:ln>
            <a:effectLst/>
          </xdr:spPr>
          <xdr:txBody>
            <a:bodyPr vertOverflow="clip" horzOverflow="clip" wrap="square" lIns="0" tIns="0" rIns="0" bIns="0" rtlCol="0" anchor="t">
              <a:noAutofit/>
            </a:bodyPr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s-ES" sz="1600" b="0" i="0" u="none" strike="noStrike" kern="0" cap="none" spc="0" normalizeH="0" baseline="0">
                  <a:ln>
                    <a:noFill/>
                  </a:ln>
                  <a:solidFill>
                    <a:schemeClr val="accent4">
                      <a:lumMod val="20000"/>
                      <a:lumOff val="80000"/>
                    </a:schemeClr>
                  </a:solidFill>
                  <a:effectLst/>
                  <a:uLnTx/>
                  <a:uFillTx/>
                  <a:latin typeface="Cambria Math" panose="02040503050406030204" pitchFamily="18" charset="0"/>
                  <a:ea typeface="+mn-ea"/>
                  <a:cs typeface="+mn-cs"/>
                </a:rPr>
                <a:t>𝐸𝑥𝑐</a:t>
              </a:r>
              <a:r>
                <a:rPr kumimoji="0" lang="es-ES" sz="1600" b="0" i="0" u="none" strike="noStrike" kern="0" cap="none" spc="0" normalizeH="0" baseline="0" noProof="0">
                  <a:ln>
                    <a:noFill/>
                  </a:ln>
                  <a:solidFill>
                    <a:schemeClr val="accent4">
                      <a:lumMod val="20000"/>
                      <a:lumOff val="80000"/>
                    </a:schemeClr>
                  </a:solidFill>
                  <a:effectLst/>
                  <a:uLnTx/>
                  <a:uFillTx/>
                  <a:latin typeface="Cambria Math" panose="02040503050406030204" pitchFamily="18" charset="0"/>
                  <a:ea typeface="+mn-ea"/>
                  <a:cs typeface="+mn-cs"/>
                </a:rPr>
                <a:t>=𝐴𝑠𝑟−𝐴𝑠</a:t>
              </a:r>
              <a:endParaRPr kumimoji="0" lang="es-ES" sz="1600" b="0" i="1" u="none" strike="noStrike" kern="0" cap="none" spc="0" normalizeH="0" baseline="0" noProof="0">
                <a:ln>
                  <a:noFill/>
                </a:ln>
                <a:solidFill>
                  <a:schemeClr val="accent4">
                    <a:lumMod val="20000"/>
                    <a:lumOff val="80000"/>
                  </a:schemeClr>
                </a:solidFill>
                <a:effectLst/>
                <a:uLnTx/>
                <a:uFillTx/>
                <a:latin typeface="Cambria Math" panose="02040503050406030204" pitchFamily="18" charset="0"/>
                <a:ea typeface="+mn-ea"/>
                <a:cs typeface="+mn-cs"/>
              </a:endParaRPr>
            </a:p>
          </xdr:txBody>
        </xdr:sp>
      </mc:Fallback>
    </mc:AlternateContent>
    <xdr:clientData/>
  </xdr:oneCellAnchor>
  <xdr:oneCellAnchor>
    <xdr:from>
      <xdr:col>3</xdr:col>
      <xdr:colOff>85724</xdr:colOff>
      <xdr:row>707</xdr:row>
      <xdr:rowOff>66675</xdr:rowOff>
    </xdr:from>
    <xdr:ext cx="1704976" cy="552450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82" name="CuadroTexto 381">
              <a:extLst>
                <a:ext uri="{FF2B5EF4-FFF2-40B4-BE49-F238E27FC236}">
                  <a16:creationId xmlns:a16="http://schemas.microsoft.com/office/drawing/2014/main" id="{4BF02340-7099-4073-898D-175DE13DE074}"/>
                </a:ext>
              </a:extLst>
            </xdr:cNvPr>
            <xdr:cNvSpPr txBox="1"/>
          </xdr:nvSpPr>
          <xdr:spPr>
            <a:xfrm>
              <a:off x="828674" y="165792150"/>
              <a:ext cx="1704976" cy="552450"/>
            </a:xfrm>
            <a:prstGeom prst="rect">
              <a:avLst/>
            </a:prstGeom>
            <a:solidFill>
              <a:srgbClr val="70AD47">
                <a:lumMod val="75000"/>
              </a:srgbClr>
            </a:solidFill>
            <a:ln w="19050" cmpd="dbl">
              <a:solidFill>
                <a:srgbClr val="002060"/>
              </a:solidFill>
            </a:ln>
            <a:effectLst/>
          </xdr:spPr>
          <xdr:txBody>
            <a:bodyPr vertOverflow="clip" horzOverflow="clip" wrap="square" lIns="0" tIns="0" rIns="0" bIns="0" rtlCol="0" anchor="t">
              <a:noAutofit/>
            </a:bodyPr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kumimoji="0" lang="es-ES" sz="1600" b="0" i="1" u="none" strike="noStrike" kern="0" cap="none" spc="0" normalizeH="0" baseline="0">
                        <a:ln>
                          <a:noFill/>
                        </a:ln>
                        <a:solidFill>
                          <a:schemeClr val="accent4">
                            <a:lumMod val="20000"/>
                            <a:lumOff val="80000"/>
                          </a:schemeClr>
                        </a:solidFill>
                        <a:effectLst/>
                        <a:uLnTx/>
                        <a:uFillTx/>
                        <a:latin typeface="Cambria Math" panose="02040503050406030204" pitchFamily="18" charset="0"/>
                        <a:ea typeface="+mn-ea"/>
                        <a:cs typeface="+mn-cs"/>
                      </a:rPr>
                      <m:t>%</m:t>
                    </m:r>
                    <m:r>
                      <a:rPr kumimoji="0" lang="es-ES" sz="1600" b="0" i="1" u="none" strike="noStrike" kern="0" cap="none" spc="0" normalizeH="0" baseline="0">
                        <a:ln>
                          <a:noFill/>
                        </a:ln>
                        <a:solidFill>
                          <a:schemeClr val="accent4">
                            <a:lumMod val="20000"/>
                            <a:lumOff val="80000"/>
                          </a:schemeClr>
                        </a:solidFill>
                        <a:effectLst/>
                        <a:uLnTx/>
                        <a:uFillTx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𝐸𝑥𝑐</m:t>
                    </m:r>
                    <m:r>
                      <a:rPr kumimoji="0" lang="es-ES" sz="1600" b="0" i="1" u="none" strike="noStrike" kern="0" cap="none" spc="0" normalizeH="0" baseline="0" noProof="0">
                        <a:ln>
                          <a:noFill/>
                        </a:ln>
                        <a:solidFill>
                          <a:schemeClr val="accent4">
                            <a:lumMod val="20000"/>
                            <a:lumOff val="80000"/>
                          </a:schemeClr>
                        </a:solidFill>
                        <a:effectLst/>
                        <a:uLnTx/>
                        <a:uFillTx/>
                        <a:latin typeface="Cambria Math" panose="02040503050406030204" pitchFamily="18" charset="0"/>
                        <a:ea typeface="+mn-ea"/>
                        <a:cs typeface="+mn-cs"/>
                      </a:rPr>
                      <m:t>=</m:t>
                    </m:r>
                    <m:f>
                      <m:fPr>
                        <m:ctrlPr>
                          <a:rPr kumimoji="0" lang="es-ES" sz="1600" b="0" i="1" u="none" strike="noStrike" kern="0" cap="none" spc="0" normalizeH="0" baseline="0" noProof="0">
                            <a:ln>
                              <a:noFill/>
                            </a:ln>
                            <a:solidFill>
                              <a:schemeClr val="accent4">
                                <a:lumMod val="20000"/>
                                <a:lumOff val="80000"/>
                              </a:schemeClr>
                            </a:solidFill>
                            <a:effectLst/>
                            <a:uLnTx/>
                            <a:uFillTx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fPr>
                      <m:num>
                        <m:r>
                          <a:rPr kumimoji="0" lang="es-ES" sz="1600" b="0" i="1" u="none" strike="noStrike" kern="0" cap="none" spc="0" normalizeH="0" baseline="0" noProof="0">
                            <a:ln>
                              <a:noFill/>
                            </a:ln>
                            <a:solidFill>
                              <a:schemeClr val="accent4">
                                <a:lumMod val="20000"/>
                                <a:lumOff val="80000"/>
                              </a:schemeClr>
                            </a:solidFill>
                            <a:effectLst/>
                            <a:uLnTx/>
                            <a:uFillTx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𝐸𝑥𝑐</m:t>
                        </m:r>
                      </m:num>
                      <m:den>
                        <m:r>
                          <a:rPr kumimoji="0" lang="es-ES" sz="1600" b="0" i="1" u="none" strike="noStrike" kern="0" cap="none" spc="0" normalizeH="0" baseline="0" noProof="0">
                            <a:ln>
                              <a:noFill/>
                            </a:ln>
                            <a:solidFill>
                              <a:schemeClr val="accent4">
                                <a:lumMod val="20000"/>
                                <a:lumOff val="80000"/>
                              </a:schemeClr>
                            </a:solidFill>
                            <a:effectLst/>
                            <a:uLnTx/>
                            <a:uFillTx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𝐴𝑠</m:t>
                        </m:r>
                      </m:den>
                    </m:f>
                    <m:r>
                      <a:rPr kumimoji="0" lang="es-ES" sz="1600" b="0" i="1" u="none" strike="noStrike" kern="0" cap="none" spc="0" normalizeH="0" baseline="0" noProof="0">
                        <a:ln>
                          <a:noFill/>
                        </a:ln>
                        <a:solidFill>
                          <a:schemeClr val="accent4">
                            <a:lumMod val="20000"/>
                            <a:lumOff val="80000"/>
                          </a:schemeClr>
                        </a:solidFill>
                        <a:effectLst/>
                        <a:uLnTx/>
                        <a:uFillTx/>
                        <a:latin typeface="Cambria Math" panose="02040503050406030204" pitchFamily="18" charset="0"/>
                        <a:ea typeface="+mn-ea"/>
                        <a:cs typeface="+mn-cs"/>
                      </a:rPr>
                      <m:t>∗100</m:t>
                    </m:r>
                  </m:oMath>
                </m:oMathPara>
              </a14:m>
              <a:endParaRPr kumimoji="0" lang="es-ES" sz="1600" b="0" i="1" u="none" strike="noStrike" kern="0" cap="none" spc="0" normalizeH="0" baseline="0" noProof="0">
                <a:ln>
                  <a:noFill/>
                </a:ln>
                <a:solidFill>
                  <a:schemeClr val="accent4">
                    <a:lumMod val="20000"/>
                    <a:lumOff val="80000"/>
                  </a:schemeClr>
                </a:solidFill>
                <a:effectLst/>
                <a:uLnTx/>
                <a:uFillTx/>
                <a:latin typeface="Cambria Math" panose="02040503050406030204" pitchFamily="18" charset="0"/>
                <a:ea typeface="+mn-ea"/>
                <a:cs typeface="+mn-cs"/>
              </a:endParaRPr>
            </a:p>
          </xdr:txBody>
        </xdr:sp>
      </mc:Choice>
      <mc:Fallback xmlns="">
        <xdr:sp macro="" textlink="">
          <xdr:nvSpPr>
            <xdr:cNvPr id="382" name="CuadroTexto 381">
              <a:extLst>
                <a:ext uri="{FF2B5EF4-FFF2-40B4-BE49-F238E27FC236}">
                  <a16:creationId xmlns:a16="http://schemas.microsoft.com/office/drawing/2014/main" id="{4BF02340-7099-4073-898D-175DE13DE074}"/>
                </a:ext>
              </a:extLst>
            </xdr:cNvPr>
            <xdr:cNvSpPr txBox="1"/>
          </xdr:nvSpPr>
          <xdr:spPr>
            <a:xfrm>
              <a:off x="828674" y="165792150"/>
              <a:ext cx="1704976" cy="552450"/>
            </a:xfrm>
            <a:prstGeom prst="rect">
              <a:avLst/>
            </a:prstGeom>
            <a:solidFill>
              <a:srgbClr val="70AD47">
                <a:lumMod val="75000"/>
              </a:srgbClr>
            </a:solidFill>
            <a:ln w="19050" cmpd="dbl">
              <a:solidFill>
                <a:srgbClr val="002060"/>
              </a:solidFill>
            </a:ln>
            <a:effectLst/>
          </xdr:spPr>
          <xdr:txBody>
            <a:bodyPr vertOverflow="clip" horzOverflow="clip" wrap="square" lIns="0" tIns="0" rIns="0" bIns="0" rtlCol="0" anchor="t">
              <a:noAutofit/>
            </a:bodyPr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s-ES" sz="1600" b="0" i="0" u="none" strike="noStrike" kern="0" cap="none" spc="0" normalizeH="0" baseline="0">
                  <a:ln>
                    <a:noFill/>
                  </a:ln>
                  <a:solidFill>
                    <a:schemeClr val="accent4">
                      <a:lumMod val="20000"/>
                      <a:lumOff val="80000"/>
                    </a:schemeClr>
                  </a:solidFill>
                  <a:effectLst/>
                  <a:uLnTx/>
                  <a:uFillTx/>
                  <a:latin typeface="Cambria Math" panose="02040503050406030204" pitchFamily="18" charset="0"/>
                  <a:ea typeface="+mn-ea"/>
                  <a:cs typeface="+mn-cs"/>
                </a:rPr>
                <a:t>%𝐸𝑥𝑐</a:t>
              </a:r>
              <a:r>
                <a:rPr kumimoji="0" lang="es-ES" sz="1600" b="0" i="0" u="none" strike="noStrike" kern="0" cap="none" spc="0" normalizeH="0" baseline="0" noProof="0">
                  <a:ln>
                    <a:noFill/>
                  </a:ln>
                  <a:solidFill>
                    <a:schemeClr val="accent4">
                      <a:lumMod val="20000"/>
                      <a:lumOff val="80000"/>
                    </a:schemeClr>
                  </a:solidFill>
                  <a:effectLst/>
                  <a:uLnTx/>
                  <a:uFillTx/>
                  <a:latin typeface="Cambria Math" panose="02040503050406030204" pitchFamily="18" charset="0"/>
                  <a:ea typeface="+mn-ea"/>
                  <a:cs typeface="+mn-cs"/>
                </a:rPr>
                <a:t>=𝐸𝑥𝑐/𝐴𝑠∗100</a:t>
              </a:r>
              <a:endParaRPr kumimoji="0" lang="es-ES" sz="1600" b="0" i="1" u="none" strike="noStrike" kern="0" cap="none" spc="0" normalizeH="0" baseline="0" noProof="0">
                <a:ln>
                  <a:noFill/>
                </a:ln>
                <a:solidFill>
                  <a:schemeClr val="accent4">
                    <a:lumMod val="20000"/>
                    <a:lumOff val="80000"/>
                  </a:schemeClr>
                </a:solidFill>
                <a:effectLst/>
                <a:uLnTx/>
                <a:uFillTx/>
                <a:latin typeface="Cambria Math" panose="02040503050406030204" pitchFamily="18" charset="0"/>
                <a:ea typeface="+mn-ea"/>
                <a:cs typeface="+mn-cs"/>
              </a:endParaRPr>
            </a:p>
          </xdr:txBody>
        </xdr:sp>
      </mc:Fallback>
    </mc:AlternateContent>
    <xdr:clientData/>
  </xdr:oneCellAnchor>
  <xdr:twoCellAnchor>
    <xdr:from>
      <xdr:col>23</xdr:col>
      <xdr:colOff>180975</xdr:colOff>
      <xdr:row>705</xdr:row>
      <xdr:rowOff>133350</xdr:rowOff>
    </xdr:from>
    <xdr:to>
      <xdr:col>25</xdr:col>
      <xdr:colOff>190500</xdr:colOff>
      <xdr:row>705</xdr:row>
      <xdr:rowOff>133350</xdr:rowOff>
    </xdr:to>
    <xdr:cxnSp macro="">
      <xdr:nvCxnSpPr>
        <xdr:cNvPr id="383" name="Conector recto de flecha 382">
          <a:extLst>
            <a:ext uri="{FF2B5EF4-FFF2-40B4-BE49-F238E27FC236}">
              <a16:creationId xmlns:a16="http://schemas.microsoft.com/office/drawing/2014/main" id="{BFA59015-3E63-4D5F-B525-F5487FBF3848}"/>
            </a:ext>
          </a:extLst>
        </xdr:cNvPr>
        <xdr:cNvCxnSpPr/>
      </xdr:nvCxnSpPr>
      <xdr:spPr>
        <a:xfrm>
          <a:off x="6105525" y="165325425"/>
          <a:ext cx="504825" cy="0"/>
        </a:xfrm>
        <a:prstGeom prst="straightConnector1">
          <a:avLst/>
        </a:prstGeom>
        <a:ln>
          <a:headEnd type="triangle"/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23</xdr:col>
      <xdr:colOff>38100</xdr:colOff>
      <xdr:row>671</xdr:row>
      <xdr:rowOff>123825</xdr:rowOff>
    </xdr:from>
    <xdr:to>
      <xdr:col>25</xdr:col>
      <xdr:colOff>9525</xdr:colOff>
      <xdr:row>672</xdr:row>
      <xdr:rowOff>142875</xdr:rowOff>
    </xdr:to>
    <xdr:sp macro="" textlink="">
      <xdr:nvSpPr>
        <xdr:cNvPr id="384" name="Corchetes 383">
          <a:extLst>
            <a:ext uri="{FF2B5EF4-FFF2-40B4-BE49-F238E27FC236}">
              <a16:creationId xmlns:a16="http://schemas.microsoft.com/office/drawing/2014/main" id="{7E2AAF96-FE03-456B-9B0C-31139CB934E1}"/>
            </a:ext>
          </a:extLst>
        </xdr:cNvPr>
        <xdr:cNvSpPr/>
      </xdr:nvSpPr>
      <xdr:spPr>
        <a:xfrm>
          <a:off x="5962650" y="156190950"/>
          <a:ext cx="466725" cy="285750"/>
        </a:xfrm>
        <a:prstGeom prst="bracketPair">
          <a:avLst/>
        </a:prstGeom>
        <a:noFill/>
        <a:ln w="19050" cap="flat" cmpd="sng" algn="ctr">
          <a:solidFill>
            <a:srgbClr val="FF0000"/>
          </a:solidFill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PE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19</xdr:col>
      <xdr:colOff>38100</xdr:colOff>
      <xdr:row>671</xdr:row>
      <xdr:rowOff>123825</xdr:rowOff>
    </xdr:from>
    <xdr:to>
      <xdr:col>20</xdr:col>
      <xdr:colOff>209550</xdr:colOff>
      <xdr:row>672</xdr:row>
      <xdr:rowOff>142875</xdr:rowOff>
    </xdr:to>
    <xdr:sp macro="" textlink="">
      <xdr:nvSpPr>
        <xdr:cNvPr id="385" name="Corchetes 384">
          <a:extLst>
            <a:ext uri="{FF2B5EF4-FFF2-40B4-BE49-F238E27FC236}">
              <a16:creationId xmlns:a16="http://schemas.microsoft.com/office/drawing/2014/main" id="{0CB68F87-5BF3-4E30-91B3-F5A51C3547F3}"/>
            </a:ext>
          </a:extLst>
        </xdr:cNvPr>
        <xdr:cNvSpPr/>
      </xdr:nvSpPr>
      <xdr:spPr>
        <a:xfrm>
          <a:off x="4924425" y="156190950"/>
          <a:ext cx="466725" cy="285750"/>
        </a:xfrm>
        <a:prstGeom prst="bracketPair">
          <a:avLst/>
        </a:prstGeom>
        <a:noFill/>
        <a:ln w="19050" cap="flat" cmpd="sng" algn="ctr">
          <a:solidFill>
            <a:srgbClr val="FF0000"/>
          </a:solidFill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PE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20</xdr:col>
      <xdr:colOff>9525</xdr:colOff>
      <xdr:row>714</xdr:row>
      <xdr:rowOff>47625</xdr:rowOff>
    </xdr:from>
    <xdr:to>
      <xdr:col>22</xdr:col>
      <xdr:colOff>16934</xdr:colOff>
      <xdr:row>714</xdr:row>
      <xdr:rowOff>241300</xdr:rowOff>
    </xdr:to>
    <xdr:sp macro="" textlink="">
      <xdr:nvSpPr>
        <xdr:cNvPr id="386" name="Corchetes 385">
          <a:extLst>
            <a:ext uri="{FF2B5EF4-FFF2-40B4-BE49-F238E27FC236}">
              <a16:creationId xmlns:a16="http://schemas.microsoft.com/office/drawing/2014/main" id="{19498BC5-50D9-4F76-BB14-00D5C3301A36}"/>
            </a:ext>
          </a:extLst>
        </xdr:cNvPr>
        <xdr:cNvSpPr/>
      </xdr:nvSpPr>
      <xdr:spPr>
        <a:xfrm>
          <a:off x="5191125" y="167582850"/>
          <a:ext cx="502709" cy="193675"/>
        </a:xfrm>
        <a:prstGeom prst="bracketPair">
          <a:avLst/>
        </a:prstGeom>
        <a:noFill/>
        <a:ln w="19050" cap="flat" cmpd="sng" algn="ctr">
          <a:solidFill>
            <a:srgbClr val="FF0000"/>
          </a:solidFill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PE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16</xdr:col>
      <xdr:colOff>238125</xdr:colOff>
      <xdr:row>737</xdr:row>
      <xdr:rowOff>200025</xdr:rowOff>
    </xdr:from>
    <xdr:to>
      <xdr:col>28</xdr:col>
      <xdr:colOff>0</xdr:colOff>
      <xdr:row>737</xdr:row>
      <xdr:rowOff>209550</xdr:rowOff>
    </xdr:to>
    <xdr:cxnSp macro="">
      <xdr:nvCxnSpPr>
        <xdr:cNvPr id="387" name="Conector recto de flecha 386">
          <a:extLst>
            <a:ext uri="{FF2B5EF4-FFF2-40B4-BE49-F238E27FC236}">
              <a16:creationId xmlns:a16="http://schemas.microsoft.com/office/drawing/2014/main" id="{861C8CC8-4684-4BF3-A797-C93EC254E838}"/>
            </a:ext>
          </a:extLst>
        </xdr:cNvPr>
        <xdr:cNvCxnSpPr/>
      </xdr:nvCxnSpPr>
      <xdr:spPr>
        <a:xfrm flipV="1">
          <a:off x="4381500" y="173335950"/>
          <a:ext cx="2781300" cy="9525"/>
        </a:xfrm>
        <a:prstGeom prst="straightConnector1">
          <a:avLst/>
        </a:prstGeom>
        <a:ln w="12700">
          <a:solidFill>
            <a:srgbClr val="0070C0"/>
          </a:solidFill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28</xdr:col>
      <xdr:colOff>180975</xdr:colOff>
      <xdr:row>730</xdr:row>
      <xdr:rowOff>219075</xdr:rowOff>
    </xdr:from>
    <xdr:to>
      <xdr:col>28</xdr:col>
      <xdr:colOff>190500</xdr:colOff>
      <xdr:row>737</xdr:row>
      <xdr:rowOff>19050</xdr:rowOff>
    </xdr:to>
    <xdr:cxnSp macro="">
      <xdr:nvCxnSpPr>
        <xdr:cNvPr id="388" name="Conector recto de flecha 387">
          <a:extLst>
            <a:ext uri="{FF2B5EF4-FFF2-40B4-BE49-F238E27FC236}">
              <a16:creationId xmlns:a16="http://schemas.microsoft.com/office/drawing/2014/main" id="{BF58C719-7674-4D85-A848-3DD3FB5846A0}"/>
            </a:ext>
          </a:extLst>
        </xdr:cNvPr>
        <xdr:cNvCxnSpPr/>
      </xdr:nvCxnSpPr>
      <xdr:spPr>
        <a:xfrm flipH="1">
          <a:off x="7343775" y="171735750"/>
          <a:ext cx="9525" cy="1419225"/>
        </a:xfrm>
        <a:prstGeom prst="straightConnector1">
          <a:avLst/>
        </a:prstGeom>
        <a:ln w="12700">
          <a:solidFill>
            <a:srgbClr val="0070C0"/>
          </a:solidFill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17</xdr:col>
      <xdr:colOff>209550</xdr:colOff>
      <xdr:row>731</xdr:row>
      <xdr:rowOff>104775</xdr:rowOff>
    </xdr:from>
    <xdr:to>
      <xdr:col>17</xdr:col>
      <xdr:colOff>219077</xdr:colOff>
      <xdr:row>736</xdr:row>
      <xdr:rowOff>161925</xdr:rowOff>
    </xdr:to>
    <xdr:cxnSp macro="">
      <xdr:nvCxnSpPr>
        <xdr:cNvPr id="389" name="Conector recto 388">
          <a:extLst>
            <a:ext uri="{FF2B5EF4-FFF2-40B4-BE49-F238E27FC236}">
              <a16:creationId xmlns:a16="http://schemas.microsoft.com/office/drawing/2014/main" id="{A654F224-2847-4C29-B7F5-5DFFA76F2DBE}"/>
            </a:ext>
          </a:extLst>
        </xdr:cNvPr>
        <xdr:cNvCxnSpPr/>
      </xdr:nvCxnSpPr>
      <xdr:spPr>
        <a:xfrm flipH="1">
          <a:off x="4600575" y="171850050"/>
          <a:ext cx="9527" cy="1209675"/>
        </a:xfrm>
        <a:prstGeom prst="line">
          <a:avLst/>
        </a:prstGeom>
        <a:ln w="28575">
          <a:solidFill>
            <a:srgbClr val="FF0066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17</xdr:col>
      <xdr:colOff>95251</xdr:colOff>
      <xdr:row>736</xdr:row>
      <xdr:rowOff>1</xdr:rowOff>
    </xdr:from>
    <xdr:to>
      <xdr:col>27</xdr:col>
      <xdr:colOff>133350</xdr:colOff>
      <xdr:row>736</xdr:row>
      <xdr:rowOff>19050</xdr:rowOff>
    </xdr:to>
    <xdr:cxnSp macro="">
      <xdr:nvCxnSpPr>
        <xdr:cNvPr id="390" name="Conector recto 389">
          <a:extLst>
            <a:ext uri="{FF2B5EF4-FFF2-40B4-BE49-F238E27FC236}">
              <a16:creationId xmlns:a16="http://schemas.microsoft.com/office/drawing/2014/main" id="{FF34BAD3-B85B-4ED4-A568-2E3FD6B35149}"/>
            </a:ext>
          </a:extLst>
        </xdr:cNvPr>
        <xdr:cNvCxnSpPr/>
      </xdr:nvCxnSpPr>
      <xdr:spPr>
        <a:xfrm flipH="1" flipV="1">
          <a:off x="4486276" y="172897801"/>
          <a:ext cx="2562224" cy="19049"/>
        </a:xfrm>
        <a:prstGeom prst="line">
          <a:avLst/>
        </a:prstGeom>
        <a:ln w="28575">
          <a:solidFill>
            <a:srgbClr val="FF0066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25</xdr:col>
      <xdr:colOff>38100</xdr:colOff>
      <xdr:row>736</xdr:row>
      <xdr:rowOff>38101</xdr:rowOff>
    </xdr:from>
    <xdr:to>
      <xdr:col>25</xdr:col>
      <xdr:colOff>209550</xdr:colOff>
      <xdr:row>742</xdr:row>
      <xdr:rowOff>19050</xdr:rowOff>
    </xdr:to>
    <xdr:cxnSp macro="">
      <xdr:nvCxnSpPr>
        <xdr:cNvPr id="391" name="Conector recto de flecha 390">
          <a:extLst>
            <a:ext uri="{FF2B5EF4-FFF2-40B4-BE49-F238E27FC236}">
              <a16:creationId xmlns:a16="http://schemas.microsoft.com/office/drawing/2014/main" id="{A95B0C30-EC80-49A8-8B63-6355273A5D34}"/>
            </a:ext>
          </a:extLst>
        </xdr:cNvPr>
        <xdr:cNvCxnSpPr/>
      </xdr:nvCxnSpPr>
      <xdr:spPr>
        <a:xfrm flipH="1" flipV="1">
          <a:off x="6457950" y="172935901"/>
          <a:ext cx="171450" cy="1362074"/>
        </a:xfrm>
        <a:prstGeom prst="straightConnector1">
          <a:avLst/>
        </a:prstGeom>
        <a:ln w="19050">
          <a:solidFill>
            <a:schemeClr val="accent2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76200</xdr:colOff>
      <xdr:row>731</xdr:row>
      <xdr:rowOff>28575</xdr:rowOff>
    </xdr:from>
    <xdr:to>
      <xdr:col>17</xdr:col>
      <xdr:colOff>200025</xdr:colOff>
      <xdr:row>733</xdr:row>
      <xdr:rowOff>209550</xdr:rowOff>
    </xdr:to>
    <xdr:cxnSp macro="">
      <xdr:nvCxnSpPr>
        <xdr:cNvPr id="392" name="Conector recto de flecha 391">
          <a:extLst>
            <a:ext uri="{FF2B5EF4-FFF2-40B4-BE49-F238E27FC236}">
              <a16:creationId xmlns:a16="http://schemas.microsoft.com/office/drawing/2014/main" id="{AEFBD552-A5C6-415F-9277-29B872AE3F5C}"/>
            </a:ext>
          </a:extLst>
        </xdr:cNvPr>
        <xdr:cNvCxnSpPr/>
      </xdr:nvCxnSpPr>
      <xdr:spPr>
        <a:xfrm>
          <a:off x="2352675" y="171773850"/>
          <a:ext cx="2238375" cy="638175"/>
        </a:xfrm>
        <a:prstGeom prst="straightConnector1">
          <a:avLst/>
        </a:prstGeom>
        <a:ln w="19050">
          <a:solidFill>
            <a:schemeClr val="accent2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41</xdr:col>
      <xdr:colOff>228600</xdr:colOff>
      <xdr:row>737</xdr:row>
      <xdr:rowOff>219075</xdr:rowOff>
    </xdr:from>
    <xdr:to>
      <xdr:col>57</xdr:col>
      <xdr:colOff>47625</xdr:colOff>
      <xdr:row>738</xdr:row>
      <xdr:rowOff>0</xdr:rowOff>
    </xdr:to>
    <xdr:cxnSp macro="">
      <xdr:nvCxnSpPr>
        <xdr:cNvPr id="393" name="Conector recto de flecha 392">
          <a:extLst>
            <a:ext uri="{FF2B5EF4-FFF2-40B4-BE49-F238E27FC236}">
              <a16:creationId xmlns:a16="http://schemas.microsoft.com/office/drawing/2014/main" id="{46969B28-8F54-482C-A470-E1E68FE6498A}"/>
            </a:ext>
          </a:extLst>
        </xdr:cNvPr>
        <xdr:cNvCxnSpPr/>
      </xdr:nvCxnSpPr>
      <xdr:spPr>
        <a:xfrm>
          <a:off x="10772775" y="173355000"/>
          <a:ext cx="3781425" cy="9525"/>
        </a:xfrm>
        <a:prstGeom prst="straightConnector1">
          <a:avLst/>
        </a:prstGeom>
        <a:ln w="12700">
          <a:solidFill>
            <a:srgbClr val="0070C0"/>
          </a:solidFill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57</xdr:col>
      <xdr:colOff>209551</xdr:colOff>
      <xdr:row>733</xdr:row>
      <xdr:rowOff>219075</xdr:rowOff>
    </xdr:from>
    <xdr:to>
      <xdr:col>57</xdr:col>
      <xdr:colOff>219075</xdr:colOff>
      <xdr:row>737</xdr:row>
      <xdr:rowOff>0</xdr:rowOff>
    </xdr:to>
    <xdr:cxnSp macro="">
      <xdr:nvCxnSpPr>
        <xdr:cNvPr id="394" name="Conector recto de flecha 393">
          <a:extLst>
            <a:ext uri="{FF2B5EF4-FFF2-40B4-BE49-F238E27FC236}">
              <a16:creationId xmlns:a16="http://schemas.microsoft.com/office/drawing/2014/main" id="{C13623D1-4745-47F4-8FA3-ECBAA288BF24}"/>
            </a:ext>
          </a:extLst>
        </xdr:cNvPr>
        <xdr:cNvCxnSpPr/>
      </xdr:nvCxnSpPr>
      <xdr:spPr>
        <a:xfrm flipH="1">
          <a:off x="14716126" y="172421550"/>
          <a:ext cx="9524" cy="714375"/>
        </a:xfrm>
        <a:prstGeom prst="straightConnector1">
          <a:avLst/>
        </a:prstGeom>
        <a:ln w="12700">
          <a:solidFill>
            <a:srgbClr val="0070C0"/>
          </a:solidFill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42</xdr:col>
      <xdr:colOff>161925</xdr:colOff>
      <xdr:row>736</xdr:row>
      <xdr:rowOff>123826</xdr:rowOff>
    </xdr:from>
    <xdr:to>
      <xdr:col>56</xdr:col>
      <xdr:colOff>171451</xdr:colOff>
      <xdr:row>736</xdr:row>
      <xdr:rowOff>133350</xdr:rowOff>
    </xdr:to>
    <xdr:cxnSp macro="">
      <xdr:nvCxnSpPr>
        <xdr:cNvPr id="395" name="Conector recto 394">
          <a:extLst>
            <a:ext uri="{FF2B5EF4-FFF2-40B4-BE49-F238E27FC236}">
              <a16:creationId xmlns:a16="http://schemas.microsoft.com/office/drawing/2014/main" id="{0E4BD2E3-666A-4622-ACAF-8965DC7A07FC}"/>
            </a:ext>
          </a:extLst>
        </xdr:cNvPr>
        <xdr:cNvCxnSpPr/>
      </xdr:nvCxnSpPr>
      <xdr:spPr>
        <a:xfrm flipH="1">
          <a:off x="10953750" y="173021626"/>
          <a:ext cx="3476626" cy="9524"/>
        </a:xfrm>
        <a:prstGeom prst="line">
          <a:avLst/>
        </a:prstGeom>
        <a:ln w="28575">
          <a:solidFill>
            <a:srgbClr val="FF0066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51</xdr:col>
      <xdr:colOff>190500</xdr:colOff>
      <xdr:row>736</xdr:row>
      <xdr:rowOff>114301</xdr:rowOff>
    </xdr:from>
    <xdr:to>
      <xdr:col>52</xdr:col>
      <xdr:colOff>104775</xdr:colOff>
      <xdr:row>742</xdr:row>
      <xdr:rowOff>19050</xdr:rowOff>
    </xdr:to>
    <xdr:cxnSp macro="">
      <xdr:nvCxnSpPr>
        <xdr:cNvPr id="396" name="Conector recto de flecha 395">
          <a:extLst>
            <a:ext uri="{FF2B5EF4-FFF2-40B4-BE49-F238E27FC236}">
              <a16:creationId xmlns:a16="http://schemas.microsoft.com/office/drawing/2014/main" id="{7A4F05E7-0CD0-4008-8F41-365559C08A2E}"/>
            </a:ext>
          </a:extLst>
        </xdr:cNvPr>
        <xdr:cNvCxnSpPr/>
      </xdr:nvCxnSpPr>
      <xdr:spPr>
        <a:xfrm flipH="1" flipV="1">
          <a:off x="13211175" y="173012101"/>
          <a:ext cx="161925" cy="1285874"/>
        </a:xfrm>
        <a:prstGeom prst="straightConnector1">
          <a:avLst/>
        </a:prstGeom>
        <a:ln w="19050">
          <a:solidFill>
            <a:schemeClr val="accent2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39</xdr:col>
      <xdr:colOff>66675</xdr:colOff>
      <xdr:row>731</xdr:row>
      <xdr:rowOff>38100</xdr:rowOff>
    </xdr:from>
    <xdr:to>
      <xdr:col>45</xdr:col>
      <xdr:colOff>136618</xdr:colOff>
      <xdr:row>735</xdr:row>
      <xdr:rowOff>210029</xdr:rowOff>
    </xdr:to>
    <xdr:cxnSp macro="">
      <xdr:nvCxnSpPr>
        <xdr:cNvPr id="397" name="Conector recto de flecha 396">
          <a:extLst>
            <a:ext uri="{FF2B5EF4-FFF2-40B4-BE49-F238E27FC236}">
              <a16:creationId xmlns:a16="http://schemas.microsoft.com/office/drawing/2014/main" id="{C167F291-AAA0-4088-BC7B-DEFA76FD71DC}"/>
            </a:ext>
          </a:extLst>
        </xdr:cNvPr>
        <xdr:cNvCxnSpPr>
          <a:endCxn id="409" idx="1"/>
        </xdr:cNvCxnSpPr>
      </xdr:nvCxnSpPr>
      <xdr:spPr>
        <a:xfrm>
          <a:off x="10067925" y="171783375"/>
          <a:ext cx="1603468" cy="1095854"/>
        </a:xfrm>
        <a:prstGeom prst="straightConnector1">
          <a:avLst/>
        </a:prstGeom>
        <a:ln w="19050">
          <a:solidFill>
            <a:schemeClr val="accent2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48</xdr:col>
      <xdr:colOff>104775</xdr:colOff>
      <xdr:row>735</xdr:row>
      <xdr:rowOff>180975</xdr:rowOff>
    </xdr:from>
    <xdr:to>
      <xdr:col>49</xdr:col>
      <xdr:colOff>9525</xdr:colOff>
      <xdr:row>736</xdr:row>
      <xdr:rowOff>85725</xdr:rowOff>
    </xdr:to>
    <xdr:sp macro="" textlink="">
      <xdr:nvSpPr>
        <xdr:cNvPr id="398" name="Elipse 397">
          <a:extLst>
            <a:ext uri="{FF2B5EF4-FFF2-40B4-BE49-F238E27FC236}">
              <a16:creationId xmlns:a16="http://schemas.microsoft.com/office/drawing/2014/main" id="{D0E4147E-34DD-4556-A25F-86F8B163AA51}"/>
            </a:ext>
          </a:extLst>
        </xdr:cNvPr>
        <xdr:cNvSpPr/>
      </xdr:nvSpPr>
      <xdr:spPr>
        <a:xfrm>
          <a:off x="12382500" y="172850175"/>
          <a:ext cx="152400" cy="133350"/>
        </a:xfrm>
        <a:prstGeom prst="ellipse">
          <a:avLst/>
        </a:prstGeom>
        <a:solidFill>
          <a:srgbClr val="FF0066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50</xdr:col>
      <xdr:colOff>28575</xdr:colOff>
      <xdr:row>735</xdr:row>
      <xdr:rowOff>171450</xdr:rowOff>
    </xdr:from>
    <xdr:to>
      <xdr:col>50</xdr:col>
      <xdr:colOff>180975</xdr:colOff>
      <xdr:row>736</xdr:row>
      <xdr:rowOff>76200</xdr:rowOff>
    </xdr:to>
    <xdr:sp macro="" textlink="">
      <xdr:nvSpPr>
        <xdr:cNvPr id="399" name="Elipse 398">
          <a:extLst>
            <a:ext uri="{FF2B5EF4-FFF2-40B4-BE49-F238E27FC236}">
              <a16:creationId xmlns:a16="http://schemas.microsoft.com/office/drawing/2014/main" id="{CBC6F977-7FED-428A-9125-891F366529A1}"/>
            </a:ext>
          </a:extLst>
        </xdr:cNvPr>
        <xdr:cNvSpPr/>
      </xdr:nvSpPr>
      <xdr:spPr>
        <a:xfrm>
          <a:off x="12801600" y="172840650"/>
          <a:ext cx="152400" cy="133350"/>
        </a:xfrm>
        <a:prstGeom prst="ellipse">
          <a:avLst/>
        </a:prstGeom>
        <a:solidFill>
          <a:srgbClr val="FF0066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53</xdr:col>
      <xdr:colOff>28575</xdr:colOff>
      <xdr:row>735</xdr:row>
      <xdr:rowOff>171450</xdr:rowOff>
    </xdr:from>
    <xdr:to>
      <xdr:col>53</xdr:col>
      <xdr:colOff>180975</xdr:colOff>
      <xdr:row>736</xdr:row>
      <xdr:rowOff>76200</xdr:rowOff>
    </xdr:to>
    <xdr:sp macro="" textlink="">
      <xdr:nvSpPr>
        <xdr:cNvPr id="400" name="Elipse 399">
          <a:extLst>
            <a:ext uri="{FF2B5EF4-FFF2-40B4-BE49-F238E27FC236}">
              <a16:creationId xmlns:a16="http://schemas.microsoft.com/office/drawing/2014/main" id="{77D7B11F-8FB6-4C0E-A561-D85CE280561E}"/>
            </a:ext>
          </a:extLst>
        </xdr:cNvPr>
        <xdr:cNvSpPr/>
      </xdr:nvSpPr>
      <xdr:spPr>
        <a:xfrm>
          <a:off x="13544550" y="172840650"/>
          <a:ext cx="152400" cy="133350"/>
        </a:xfrm>
        <a:prstGeom prst="ellipse">
          <a:avLst/>
        </a:prstGeom>
        <a:solidFill>
          <a:srgbClr val="FF0066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51</xdr:col>
      <xdr:colOff>142875</xdr:colOff>
      <xdr:row>735</xdr:row>
      <xdr:rowOff>171450</xdr:rowOff>
    </xdr:from>
    <xdr:to>
      <xdr:col>52</xdr:col>
      <xdr:colOff>47625</xdr:colOff>
      <xdr:row>736</xdr:row>
      <xdr:rowOff>76200</xdr:rowOff>
    </xdr:to>
    <xdr:sp macro="" textlink="">
      <xdr:nvSpPr>
        <xdr:cNvPr id="401" name="Elipse 400">
          <a:extLst>
            <a:ext uri="{FF2B5EF4-FFF2-40B4-BE49-F238E27FC236}">
              <a16:creationId xmlns:a16="http://schemas.microsoft.com/office/drawing/2014/main" id="{E89D2CEA-970B-4C54-BF41-DACE9EEF4250}"/>
            </a:ext>
          </a:extLst>
        </xdr:cNvPr>
        <xdr:cNvSpPr/>
      </xdr:nvSpPr>
      <xdr:spPr>
        <a:xfrm>
          <a:off x="13163550" y="172840650"/>
          <a:ext cx="152400" cy="133350"/>
        </a:xfrm>
        <a:prstGeom prst="ellipse">
          <a:avLst/>
        </a:prstGeom>
        <a:solidFill>
          <a:srgbClr val="FF0066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54</xdr:col>
      <xdr:colOff>142875</xdr:colOff>
      <xdr:row>735</xdr:row>
      <xdr:rowOff>171450</xdr:rowOff>
    </xdr:from>
    <xdr:to>
      <xdr:col>55</xdr:col>
      <xdr:colOff>47625</xdr:colOff>
      <xdr:row>736</xdr:row>
      <xdr:rowOff>76200</xdr:rowOff>
    </xdr:to>
    <xdr:sp macro="" textlink="">
      <xdr:nvSpPr>
        <xdr:cNvPr id="402" name="Elipse 401">
          <a:extLst>
            <a:ext uri="{FF2B5EF4-FFF2-40B4-BE49-F238E27FC236}">
              <a16:creationId xmlns:a16="http://schemas.microsoft.com/office/drawing/2014/main" id="{71DC4CCB-CD1A-483F-8EB4-36F41D16AA07}"/>
            </a:ext>
          </a:extLst>
        </xdr:cNvPr>
        <xdr:cNvSpPr/>
      </xdr:nvSpPr>
      <xdr:spPr>
        <a:xfrm>
          <a:off x="13906500" y="172840650"/>
          <a:ext cx="152400" cy="133350"/>
        </a:xfrm>
        <a:prstGeom prst="ellipse">
          <a:avLst/>
        </a:prstGeom>
        <a:solidFill>
          <a:srgbClr val="FF0066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56</xdr:col>
      <xdr:colOff>0</xdr:colOff>
      <xdr:row>735</xdr:row>
      <xdr:rowOff>171450</xdr:rowOff>
    </xdr:from>
    <xdr:to>
      <xdr:col>56</xdr:col>
      <xdr:colOff>152400</xdr:colOff>
      <xdr:row>736</xdr:row>
      <xdr:rowOff>76200</xdr:rowOff>
    </xdr:to>
    <xdr:sp macro="" textlink="">
      <xdr:nvSpPr>
        <xdr:cNvPr id="403" name="Elipse 402">
          <a:extLst>
            <a:ext uri="{FF2B5EF4-FFF2-40B4-BE49-F238E27FC236}">
              <a16:creationId xmlns:a16="http://schemas.microsoft.com/office/drawing/2014/main" id="{939963E1-E348-46CC-A55E-CA32EA887B8F}"/>
            </a:ext>
          </a:extLst>
        </xdr:cNvPr>
        <xdr:cNvSpPr/>
      </xdr:nvSpPr>
      <xdr:spPr>
        <a:xfrm>
          <a:off x="14258925" y="172840650"/>
          <a:ext cx="152400" cy="133350"/>
        </a:xfrm>
        <a:prstGeom prst="ellipse">
          <a:avLst/>
        </a:prstGeom>
        <a:solidFill>
          <a:srgbClr val="FF0066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45</xdr:col>
      <xdr:colOff>200025</xdr:colOff>
      <xdr:row>728</xdr:row>
      <xdr:rowOff>219074</xdr:rowOff>
    </xdr:from>
    <xdr:to>
      <xdr:col>48</xdr:col>
      <xdr:colOff>133349</xdr:colOff>
      <xdr:row>728</xdr:row>
      <xdr:rowOff>219075</xdr:rowOff>
    </xdr:to>
    <xdr:cxnSp macro="">
      <xdr:nvCxnSpPr>
        <xdr:cNvPr id="404" name="Conector recto 403">
          <a:extLst>
            <a:ext uri="{FF2B5EF4-FFF2-40B4-BE49-F238E27FC236}">
              <a16:creationId xmlns:a16="http://schemas.microsoft.com/office/drawing/2014/main" id="{65757868-D711-4CBE-A35D-9C0808FAE22F}"/>
            </a:ext>
          </a:extLst>
        </xdr:cNvPr>
        <xdr:cNvCxnSpPr/>
      </xdr:nvCxnSpPr>
      <xdr:spPr>
        <a:xfrm flipH="1">
          <a:off x="11734800" y="171240449"/>
          <a:ext cx="676274" cy="1"/>
        </a:xfrm>
        <a:prstGeom prst="line">
          <a:avLst/>
        </a:prstGeom>
        <a:ln w="12700">
          <a:solidFill>
            <a:srgbClr val="00B0F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48</xdr:col>
      <xdr:colOff>123825</xdr:colOff>
      <xdr:row>727</xdr:row>
      <xdr:rowOff>114300</xdr:rowOff>
    </xdr:from>
    <xdr:to>
      <xdr:col>49</xdr:col>
      <xdr:colOff>9525</xdr:colOff>
      <xdr:row>729</xdr:row>
      <xdr:rowOff>0</xdr:rowOff>
    </xdr:to>
    <xdr:cxnSp macro="">
      <xdr:nvCxnSpPr>
        <xdr:cNvPr id="405" name="Conector recto 404">
          <a:extLst>
            <a:ext uri="{FF2B5EF4-FFF2-40B4-BE49-F238E27FC236}">
              <a16:creationId xmlns:a16="http://schemas.microsoft.com/office/drawing/2014/main" id="{7266096A-A7D6-45D8-9BA8-C270F6A668E2}"/>
            </a:ext>
          </a:extLst>
        </xdr:cNvPr>
        <xdr:cNvCxnSpPr/>
      </xdr:nvCxnSpPr>
      <xdr:spPr>
        <a:xfrm flipH="1">
          <a:off x="12401550" y="170907075"/>
          <a:ext cx="133350" cy="361950"/>
        </a:xfrm>
        <a:prstGeom prst="line">
          <a:avLst/>
        </a:prstGeom>
        <a:ln w="12700">
          <a:solidFill>
            <a:srgbClr val="00B0F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49</xdr:col>
      <xdr:colOff>9525</xdr:colOff>
      <xdr:row>727</xdr:row>
      <xdr:rowOff>142875</xdr:rowOff>
    </xdr:from>
    <xdr:to>
      <xdr:col>49</xdr:col>
      <xdr:colOff>9525</xdr:colOff>
      <xdr:row>730</xdr:row>
      <xdr:rowOff>19050</xdr:rowOff>
    </xdr:to>
    <xdr:cxnSp macro="">
      <xdr:nvCxnSpPr>
        <xdr:cNvPr id="406" name="Conector recto 405">
          <a:extLst>
            <a:ext uri="{FF2B5EF4-FFF2-40B4-BE49-F238E27FC236}">
              <a16:creationId xmlns:a16="http://schemas.microsoft.com/office/drawing/2014/main" id="{D719FB2D-22AD-4E6F-945C-8AE4BF40EA6D}"/>
            </a:ext>
          </a:extLst>
        </xdr:cNvPr>
        <xdr:cNvCxnSpPr/>
      </xdr:nvCxnSpPr>
      <xdr:spPr>
        <a:xfrm>
          <a:off x="12534900" y="170935650"/>
          <a:ext cx="0" cy="600075"/>
        </a:xfrm>
        <a:prstGeom prst="line">
          <a:avLst/>
        </a:prstGeom>
        <a:ln w="12700">
          <a:solidFill>
            <a:srgbClr val="00B0F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49</xdr:col>
      <xdr:colOff>0</xdr:colOff>
      <xdr:row>729</xdr:row>
      <xdr:rowOff>0</xdr:rowOff>
    </xdr:from>
    <xdr:to>
      <xdr:col>49</xdr:col>
      <xdr:colOff>95250</xdr:colOff>
      <xdr:row>730</xdr:row>
      <xdr:rowOff>0</xdr:rowOff>
    </xdr:to>
    <xdr:cxnSp macro="">
      <xdr:nvCxnSpPr>
        <xdr:cNvPr id="407" name="Conector recto 406">
          <a:extLst>
            <a:ext uri="{FF2B5EF4-FFF2-40B4-BE49-F238E27FC236}">
              <a16:creationId xmlns:a16="http://schemas.microsoft.com/office/drawing/2014/main" id="{C86B7339-5470-458F-9E58-223B4F857CAD}"/>
            </a:ext>
          </a:extLst>
        </xdr:cNvPr>
        <xdr:cNvCxnSpPr/>
      </xdr:nvCxnSpPr>
      <xdr:spPr>
        <a:xfrm flipH="1">
          <a:off x="12525375" y="171269025"/>
          <a:ext cx="95250" cy="247650"/>
        </a:xfrm>
        <a:prstGeom prst="line">
          <a:avLst/>
        </a:prstGeom>
        <a:ln w="12700">
          <a:solidFill>
            <a:srgbClr val="00B0F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49</xdr:col>
      <xdr:colOff>114300</xdr:colOff>
      <xdr:row>728</xdr:row>
      <xdr:rowOff>219075</xdr:rowOff>
    </xdr:from>
    <xdr:to>
      <xdr:col>52</xdr:col>
      <xdr:colOff>47624</xdr:colOff>
      <xdr:row>728</xdr:row>
      <xdr:rowOff>219076</xdr:rowOff>
    </xdr:to>
    <xdr:cxnSp macro="">
      <xdr:nvCxnSpPr>
        <xdr:cNvPr id="408" name="Conector recto 407">
          <a:extLst>
            <a:ext uri="{FF2B5EF4-FFF2-40B4-BE49-F238E27FC236}">
              <a16:creationId xmlns:a16="http://schemas.microsoft.com/office/drawing/2014/main" id="{7C6BD755-1A03-4D86-86DB-18B6BBE9C167}"/>
            </a:ext>
          </a:extLst>
        </xdr:cNvPr>
        <xdr:cNvCxnSpPr/>
      </xdr:nvCxnSpPr>
      <xdr:spPr>
        <a:xfrm flipH="1">
          <a:off x="12639675" y="171240450"/>
          <a:ext cx="676274" cy="1"/>
        </a:xfrm>
        <a:prstGeom prst="line">
          <a:avLst/>
        </a:prstGeom>
        <a:ln w="12700">
          <a:solidFill>
            <a:srgbClr val="00B0F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45</xdr:col>
      <xdr:colOff>114300</xdr:colOff>
      <xdr:row>735</xdr:row>
      <xdr:rowOff>190500</xdr:rowOff>
    </xdr:from>
    <xdr:to>
      <xdr:col>46</xdr:col>
      <xdr:colOff>19050</xdr:colOff>
      <xdr:row>736</xdr:row>
      <xdr:rowOff>95250</xdr:rowOff>
    </xdr:to>
    <xdr:sp macro="" textlink="">
      <xdr:nvSpPr>
        <xdr:cNvPr id="409" name="Elipse 408">
          <a:extLst>
            <a:ext uri="{FF2B5EF4-FFF2-40B4-BE49-F238E27FC236}">
              <a16:creationId xmlns:a16="http://schemas.microsoft.com/office/drawing/2014/main" id="{87DF31CF-485D-43D9-AF13-1864CC9D381A}"/>
            </a:ext>
          </a:extLst>
        </xdr:cNvPr>
        <xdr:cNvSpPr/>
      </xdr:nvSpPr>
      <xdr:spPr>
        <a:xfrm>
          <a:off x="11649075" y="172859700"/>
          <a:ext cx="152400" cy="133350"/>
        </a:xfrm>
        <a:prstGeom prst="ellipse">
          <a:avLst/>
        </a:prstGeom>
        <a:solidFill>
          <a:srgbClr val="FF0066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44</xdr:col>
      <xdr:colOff>28575</xdr:colOff>
      <xdr:row>735</xdr:row>
      <xdr:rowOff>190500</xdr:rowOff>
    </xdr:from>
    <xdr:to>
      <xdr:col>44</xdr:col>
      <xdr:colOff>180975</xdr:colOff>
      <xdr:row>736</xdr:row>
      <xdr:rowOff>95250</xdr:rowOff>
    </xdr:to>
    <xdr:sp macro="" textlink="">
      <xdr:nvSpPr>
        <xdr:cNvPr id="410" name="Elipse 409">
          <a:extLst>
            <a:ext uri="{FF2B5EF4-FFF2-40B4-BE49-F238E27FC236}">
              <a16:creationId xmlns:a16="http://schemas.microsoft.com/office/drawing/2014/main" id="{EA74D7EF-8003-4A0D-B782-1760AFE48E2F}"/>
            </a:ext>
          </a:extLst>
        </xdr:cNvPr>
        <xdr:cNvSpPr/>
      </xdr:nvSpPr>
      <xdr:spPr>
        <a:xfrm>
          <a:off x="11315700" y="172859700"/>
          <a:ext cx="152400" cy="133350"/>
        </a:xfrm>
        <a:prstGeom prst="ellipse">
          <a:avLst/>
        </a:prstGeom>
        <a:solidFill>
          <a:srgbClr val="FF0066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42</xdr:col>
      <xdr:colOff>200025</xdr:colOff>
      <xdr:row>735</xdr:row>
      <xdr:rowOff>190500</xdr:rowOff>
    </xdr:from>
    <xdr:to>
      <xdr:col>43</xdr:col>
      <xdr:colOff>104775</xdr:colOff>
      <xdr:row>736</xdr:row>
      <xdr:rowOff>95250</xdr:rowOff>
    </xdr:to>
    <xdr:sp macro="" textlink="">
      <xdr:nvSpPr>
        <xdr:cNvPr id="411" name="Elipse 410">
          <a:extLst>
            <a:ext uri="{FF2B5EF4-FFF2-40B4-BE49-F238E27FC236}">
              <a16:creationId xmlns:a16="http://schemas.microsoft.com/office/drawing/2014/main" id="{02664417-F586-407D-B7E1-6AA57B857558}"/>
            </a:ext>
          </a:extLst>
        </xdr:cNvPr>
        <xdr:cNvSpPr/>
      </xdr:nvSpPr>
      <xdr:spPr>
        <a:xfrm>
          <a:off x="10991850" y="172859700"/>
          <a:ext cx="152400" cy="133350"/>
        </a:xfrm>
        <a:prstGeom prst="ellipse">
          <a:avLst/>
        </a:prstGeom>
        <a:solidFill>
          <a:srgbClr val="FF0066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46</xdr:col>
      <xdr:colOff>209550</xdr:colOff>
      <xdr:row>735</xdr:row>
      <xdr:rowOff>180975</xdr:rowOff>
    </xdr:from>
    <xdr:to>
      <xdr:col>47</xdr:col>
      <xdr:colOff>114300</xdr:colOff>
      <xdr:row>736</xdr:row>
      <xdr:rowOff>85725</xdr:rowOff>
    </xdr:to>
    <xdr:sp macro="" textlink="">
      <xdr:nvSpPr>
        <xdr:cNvPr id="412" name="Elipse 411">
          <a:extLst>
            <a:ext uri="{FF2B5EF4-FFF2-40B4-BE49-F238E27FC236}">
              <a16:creationId xmlns:a16="http://schemas.microsoft.com/office/drawing/2014/main" id="{BA457568-D08D-4D29-8A00-092AD661B4B7}"/>
            </a:ext>
          </a:extLst>
        </xdr:cNvPr>
        <xdr:cNvSpPr/>
      </xdr:nvSpPr>
      <xdr:spPr>
        <a:xfrm>
          <a:off x="11991975" y="172850175"/>
          <a:ext cx="152400" cy="133350"/>
        </a:xfrm>
        <a:prstGeom prst="ellipse">
          <a:avLst/>
        </a:prstGeom>
        <a:solidFill>
          <a:srgbClr val="FF0066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31</xdr:col>
      <xdr:colOff>57150</xdr:colOff>
      <xdr:row>61</xdr:row>
      <xdr:rowOff>133350</xdr:rowOff>
    </xdr:from>
    <xdr:to>
      <xdr:col>33</xdr:col>
      <xdr:colOff>104775</xdr:colOff>
      <xdr:row>63</xdr:row>
      <xdr:rowOff>28575</xdr:rowOff>
    </xdr:to>
    <xdr:sp macro="" textlink="">
      <xdr:nvSpPr>
        <xdr:cNvPr id="413" name="Rectángulo 412">
          <a:extLst>
            <a:ext uri="{FF2B5EF4-FFF2-40B4-BE49-F238E27FC236}">
              <a16:creationId xmlns:a16="http://schemas.microsoft.com/office/drawing/2014/main" id="{D684E01E-D40B-429F-8656-AE74AF0805AF}"/>
            </a:ext>
          </a:extLst>
        </xdr:cNvPr>
        <xdr:cNvSpPr/>
      </xdr:nvSpPr>
      <xdr:spPr>
        <a:xfrm>
          <a:off x="7962900" y="14592300"/>
          <a:ext cx="542925" cy="352425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38</xdr:col>
      <xdr:colOff>104775</xdr:colOff>
      <xdr:row>122</xdr:row>
      <xdr:rowOff>114300</xdr:rowOff>
    </xdr:from>
    <xdr:to>
      <xdr:col>41</xdr:col>
      <xdr:colOff>104775</xdr:colOff>
      <xdr:row>124</xdr:row>
      <xdr:rowOff>76200</xdr:rowOff>
    </xdr:to>
    <xdr:sp macro="" textlink="">
      <xdr:nvSpPr>
        <xdr:cNvPr id="414" name="Rectángulo 413">
          <a:extLst>
            <a:ext uri="{FF2B5EF4-FFF2-40B4-BE49-F238E27FC236}">
              <a16:creationId xmlns:a16="http://schemas.microsoft.com/office/drawing/2014/main" id="{EFD761DA-71D8-49F4-A1F9-D4D0270FF300}"/>
            </a:ext>
          </a:extLst>
        </xdr:cNvPr>
        <xdr:cNvSpPr/>
      </xdr:nvSpPr>
      <xdr:spPr>
        <a:xfrm>
          <a:off x="9858375" y="28289250"/>
          <a:ext cx="790575" cy="419100"/>
        </a:xfrm>
        <a:prstGeom prst="rect">
          <a:avLst/>
        </a:prstGeom>
        <a:solidFill>
          <a:srgbClr val="66FFCC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39</xdr:col>
      <xdr:colOff>180975</xdr:colOff>
      <xdr:row>123</xdr:row>
      <xdr:rowOff>38100</xdr:rowOff>
    </xdr:from>
    <xdr:to>
      <xdr:col>40</xdr:col>
      <xdr:colOff>19050</xdr:colOff>
      <xdr:row>123</xdr:row>
      <xdr:rowOff>123825</xdr:rowOff>
    </xdr:to>
    <xdr:sp macro="" textlink="">
      <xdr:nvSpPr>
        <xdr:cNvPr id="415" name="Elipse 414">
          <a:extLst>
            <a:ext uri="{FF2B5EF4-FFF2-40B4-BE49-F238E27FC236}">
              <a16:creationId xmlns:a16="http://schemas.microsoft.com/office/drawing/2014/main" id="{BE5D9356-617F-4448-9E49-299442354BEA}"/>
            </a:ext>
          </a:extLst>
        </xdr:cNvPr>
        <xdr:cNvSpPr/>
      </xdr:nvSpPr>
      <xdr:spPr>
        <a:xfrm>
          <a:off x="10182225" y="28441650"/>
          <a:ext cx="85725" cy="85725"/>
        </a:xfrm>
        <a:prstGeom prst="ellipse">
          <a:avLst/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39</xdr:col>
      <xdr:colOff>219075</xdr:colOff>
      <xdr:row>119</xdr:row>
      <xdr:rowOff>190500</xdr:rowOff>
    </xdr:from>
    <xdr:to>
      <xdr:col>39</xdr:col>
      <xdr:colOff>228600</xdr:colOff>
      <xdr:row>126</xdr:row>
      <xdr:rowOff>85725</xdr:rowOff>
    </xdr:to>
    <xdr:cxnSp macro="">
      <xdr:nvCxnSpPr>
        <xdr:cNvPr id="416" name="Conector recto 415">
          <a:extLst>
            <a:ext uri="{FF2B5EF4-FFF2-40B4-BE49-F238E27FC236}">
              <a16:creationId xmlns:a16="http://schemas.microsoft.com/office/drawing/2014/main" id="{98D9C48D-90CD-4B1C-B8D4-947C68FD7431}"/>
            </a:ext>
          </a:extLst>
        </xdr:cNvPr>
        <xdr:cNvCxnSpPr/>
      </xdr:nvCxnSpPr>
      <xdr:spPr>
        <a:xfrm flipH="1">
          <a:off x="10220325" y="27736800"/>
          <a:ext cx="9525" cy="1457325"/>
        </a:xfrm>
        <a:prstGeom prst="line">
          <a:avLst/>
        </a:prstGeom>
        <a:ln w="19050">
          <a:solidFill>
            <a:srgbClr val="E226D5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35</xdr:col>
      <xdr:colOff>238125</xdr:colOff>
      <xdr:row>123</xdr:row>
      <xdr:rowOff>76200</xdr:rowOff>
    </xdr:from>
    <xdr:to>
      <xdr:col>44</xdr:col>
      <xdr:colOff>209550</xdr:colOff>
      <xdr:row>123</xdr:row>
      <xdr:rowOff>76200</xdr:rowOff>
    </xdr:to>
    <xdr:cxnSp macro="">
      <xdr:nvCxnSpPr>
        <xdr:cNvPr id="417" name="Conector recto 416">
          <a:extLst>
            <a:ext uri="{FF2B5EF4-FFF2-40B4-BE49-F238E27FC236}">
              <a16:creationId xmlns:a16="http://schemas.microsoft.com/office/drawing/2014/main" id="{D2F5392C-5425-477F-BE8B-52DEBBE25851}"/>
            </a:ext>
          </a:extLst>
        </xdr:cNvPr>
        <xdr:cNvCxnSpPr/>
      </xdr:nvCxnSpPr>
      <xdr:spPr>
        <a:xfrm>
          <a:off x="9134475" y="28479750"/>
          <a:ext cx="2362200" cy="0"/>
        </a:xfrm>
        <a:prstGeom prst="line">
          <a:avLst/>
        </a:prstGeom>
        <a:ln w="19050">
          <a:solidFill>
            <a:srgbClr val="E226D5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42</xdr:col>
      <xdr:colOff>61686</xdr:colOff>
      <xdr:row>17</xdr:row>
      <xdr:rowOff>72118</xdr:rowOff>
    </xdr:from>
    <xdr:to>
      <xdr:col>63</xdr:col>
      <xdr:colOff>140154</xdr:colOff>
      <xdr:row>49</xdr:row>
      <xdr:rowOff>199975</xdr:rowOff>
    </xdr:to>
    <xdr:pic>
      <xdr:nvPicPr>
        <xdr:cNvPr id="419" name="Imagen 418">
          <a:extLst>
            <a:ext uri="{FF2B5EF4-FFF2-40B4-BE49-F238E27FC236}">
              <a16:creationId xmlns:a16="http://schemas.microsoft.com/office/drawing/2014/main" id="{88720149-8C84-4A10-BFFB-9EEC9CDFB4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1151507" y="3950154"/>
          <a:ext cx="5430611" cy="7963303"/>
        </a:xfrm>
        <a:prstGeom prst="rect">
          <a:avLst/>
        </a:prstGeom>
        <a:ln w="12700">
          <a:solidFill>
            <a:srgbClr val="FE24FE"/>
          </a:solidFill>
        </a:ln>
      </xdr:spPr>
    </xdr:pic>
    <xdr:clientData/>
  </xdr:twoCellAnchor>
  <xdr:twoCellAnchor>
    <xdr:from>
      <xdr:col>47</xdr:col>
      <xdr:colOff>85724</xdr:colOff>
      <xdr:row>39</xdr:row>
      <xdr:rowOff>19050</xdr:rowOff>
    </xdr:from>
    <xdr:to>
      <xdr:col>69</xdr:col>
      <xdr:colOff>76200</xdr:colOff>
      <xdr:row>42</xdr:row>
      <xdr:rowOff>19050</xdr:rowOff>
    </xdr:to>
    <xdr:sp macro="" textlink="">
      <xdr:nvSpPr>
        <xdr:cNvPr id="54" name="Rectángulo: esquinas redondeadas 53">
          <a:extLst>
            <a:ext uri="{FF2B5EF4-FFF2-40B4-BE49-F238E27FC236}">
              <a16:creationId xmlns:a16="http://schemas.microsoft.com/office/drawing/2014/main" id="{8CA348CB-14B6-4D59-8E96-C830E9EBD174}"/>
            </a:ext>
          </a:extLst>
        </xdr:cNvPr>
        <xdr:cNvSpPr/>
      </xdr:nvSpPr>
      <xdr:spPr>
        <a:xfrm>
          <a:off x="12372974" y="9505950"/>
          <a:ext cx="5505451" cy="676275"/>
        </a:xfrm>
        <a:prstGeom prst="roundRect">
          <a:avLst/>
        </a:prstGeom>
        <a:noFill/>
        <a:ln w="28575">
          <a:solidFill>
            <a:srgbClr val="FF0066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36</xdr:col>
      <xdr:colOff>0</xdr:colOff>
      <xdr:row>198</xdr:row>
      <xdr:rowOff>1</xdr:rowOff>
    </xdr:from>
    <xdr:to>
      <xdr:col>44</xdr:col>
      <xdr:colOff>0</xdr:colOff>
      <xdr:row>198</xdr:row>
      <xdr:rowOff>9525</xdr:rowOff>
    </xdr:to>
    <xdr:cxnSp macro="">
      <xdr:nvCxnSpPr>
        <xdr:cNvPr id="420" name="Conector recto de flecha 419">
          <a:extLst>
            <a:ext uri="{FF2B5EF4-FFF2-40B4-BE49-F238E27FC236}">
              <a16:creationId xmlns:a16="http://schemas.microsoft.com/office/drawing/2014/main" id="{8BACE415-6C1E-4F05-B3B8-109883081C90}"/>
            </a:ext>
          </a:extLst>
        </xdr:cNvPr>
        <xdr:cNvCxnSpPr/>
      </xdr:nvCxnSpPr>
      <xdr:spPr>
        <a:xfrm flipV="1">
          <a:off x="9267825" y="29337001"/>
          <a:ext cx="2143125" cy="9524"/>
        </a:xfrm>
        <a:prstGeom prst="straightConnector1">
          <a:avLst/>
        </a:prstGeom>
        <a:ln w="12700">
          <a:solidFill>
            <a:srgbClr val="C00000"/>
          </a:solidFill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35</xdr:col>
      <xdr:colOff>9525</xdr:colOff>
      <xdr:row>192</xdr:row>
      <xdr:rowOff>47625</xdr:rowOff>
    </xdr:from>
    <xdr:to>
      <xdr:col>35</xdr:col>
      <xdr:colOff>9525</xdr:colOff>
      <xdr:row>197</xdr:row>
      <xdr:rowOff>9526</xdr:rowOff>
    </xdr:to>
    <xdr:cxnSp macro="">
      <xdr:nvCxnSpPr>
        <xdr:cNvPr id="421" name="Conector recto de flecha 420">
          <a:extLst>
            <a:ext uri="{FF2B5EF4-FFF2-40B4-BE49-F238E27FC236}">
              <a16:creationId xmlns:a16="http://schemas.microsoft.com/office/drawing/2014/main" id="{29C6157E-4852-4075-8D86-1F630F0FA4B9}"/>
            </a:ext>
          </a:extLst>
        </xdr:cNvPr>
        <xdr:cNvCxnSpPr/>
      </xdr:nvCxnSpPr>
      <xdr:spPr>
        <a:xfrm flipV="1">
          <a:off x="9029700" y="27974925"/>
          <a:ext cx="0" cy="1143001"/>
        </a:xfrm>
        <a:prstGeom prst="straightConnector1">
          <a:avLst/>
        </a:prstGeom>
        <a:ln w="12700">
          <a:solidFill>
            <a:srgbClr val="C00000"/>
          </a:solidFill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42</xdr:col>
      <xdr:colOff>95250</xdr:colOff>
      <xdr:row>194</xdr:row>
      <xdr:rowOff>57150</xdr:rowOff>
    </xdr:from>
    <xdr:to>
      <xdr:col>42</xdr:col>
      <xdr:colOff>95250</xdr:colOff>
      <xdr:row>196</xdr:row>
      <xdr:rowOff>9524</xdr:rowOff>
    </xdr:to>
    <xdr:cxnSp macro="">
      <xdr:nvCxnSpPr>
        <xdr:cNvPr id="422" name="Conector recto de flecha 421">
          <a:extLst>
            <a:ext uri="{FF2B5EF4-FFF2-40B4-BE49-F238E27FC236}">
              <a16:creationId xmlns:a16="http://schemas.microsoft.com/office/drawing/2014/main" id="{BC817580-C7D9-427A-83CA-473F5891D034}"/>
            </a:ext>
          </a:extLst>
        </xdr:cNvPr>
        <xdr:cNvCxnSpPr/>
      </xdr:nvCxnSpPr>
      <xdr:spPr>
        <a:xfrm flipV="1">
          <a:off x="11010900" y="28460700"/>
          <a:ext cx="0" cy="428624"/>
        </a:xfrm>
        <a:prstGeom prst="straightConnector1">
          <a:avLst/>
        </a:prstGeom>
        <a:ln w="28575">
          <a:solidFill>
            <a:srgbClr val="00B050"/>
          </a:solidFill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39</xdr:col>
      <xdr:colOff>238125</xdr:colOff>
      <xdr:row>196</xdr:row>
      <xdr:rowOff>0</xdr:rowOff>
    </xdr:from>
    <xdr:to>
      <xdr:col>41</xdr:col>
      <xdr:colOff>238125</xdr:colOff>
      <xdr:row>196</xdr:row>
      <xdr:rowOff>0</xdr:rowOff>
    </xdr:to>
    <xdr:cxnSp macro="">
      <xdr:nvCxnSpPr>
        <xdr:cNvPr id="423" name="Conector recto de flecha 422">
          <a:extLst>
            <a:ext uri="{FF2B5EF4-FFF2-40B4-BE49-F238E27FC236}">
              <a16:creationId xmlns:a16="http://schemas.microsoft.com/office/drawing/2014/main" id="{9D83E5FA-49D1-4ED2-B1C2-A1A5CCEA4D3E}"/>
            </a:ext>
          </a:extLst>
        </xdr:cNvPr>
        <xdr:cNvCxnSpPr/>
      </xdr:nvCxnSpPr>
      <xdr:spPr>
        <a:xfrm flipH="1">
          <a:off x="10363200" y="28879800"/>
          <a:ext cx="542925" cy="0"/>
        </a:xfrm>
        <a:prstGeom prst="straightConnector1">
          <a:avLst/>
        </a:prstGeom>
        <a:ln w="28575">
          <a:solidFill>
            <a:srgbClr val="00B050"/>
          </a:solidFill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42</xdr:col>
      <xdr:colOff>19050</xdr:colOff>
      <xdr:row>195</xdr:row>
      <xdr:rowOff>209550</xdr:rowOff>
    </xdr:from>
    <xdr:to>
      <xdr:col>42</xdr:col>
      <xdr:colOff>85725</xdr:colOff>
      <xdr:row>196</xdr:row>
      <xdr:rowOff>76200</xdr:rowOff>
    </xdr:to>
    <xdr:sp macro="" textlink="">
      <xdr:nvSpPr>
        <xdr:cNvPr id="424" name="Elipse 423">
          <a:extLst>
            <a:ext uri="{FF2B5EF4-FFF2-40B4-BE49-F238E27FC236}">
              <a16:creationId xmlns:a16="http://schemas.microsoft.com/office/drawing/2014/main" id="{823B744A-BA8D-4761-BA02-84520BAA3CBD}"/>
            </a:ext>
          </a:extLst>
        </xdr:cNvPr>
        <xdr:cNvSpPr/>
      </xdr:nvSpPr>
      <xdr:spPr>
        <a:xfrm>
          <a:off x="10934700" y="28841700"/>
          <a:ext cx="66675" cy="114300"/>
        </a:xfrm>
        <a:prstGeom prst="ellipse">
          <a:avLst/>
        </a:prstGeom>
        <a:solidFill>
          <a:srgbClr val="00B05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44</xdr:col>
      <xdr:colOff>47624</xdr:colOff>
      <xdr:row>196</xdr:row>
      <xdr:rowOff>104774</xdr:rowOff>
    </xdr:from>
    <xdr:to>
      <xdr:col>45</xdr:col>
      <xdr:colOff>152400</xdr:colOff>
      <xdr:row>197</xdr:row>
      <xdr:rowOff>209550</xdr:rowOff>
    </xdr:to>
    <xdr:sp macro="" textlink="">
      <xdr:nvSpPr>
        <xdr:cNvPr id="425" name="Elipse 424">
          <a:extLst>
            <a:ext uri="{FF2B5EF4-FFF2-40B4-BE49-F238E27FC236}">
              <a16:creationId xmlns:a16="http://schemas.microsoft.com/office/drawing/2014/main" id="{09EAEB3A-6BC7-418B-A1F0-73C8A0A98415}"/>
            </a:ext>
          </a:extLst>
        </xdr:cNvPr>
        <xdr:cNvSpPr/>
      </xdr:nvSpPr>
      <xdr:spPr>
        <a:xfrm>
          <a:off x="11458574" y="28984574"/>
          <a:ext cx="352426" cy="333376"/>
        </a:xfrm>
        <a:prstGeom prst="ellipse">
          <a:avLst/>
        </a:prstGeom>
        <a:solidFill>
          <a:srgbClr val="66FFCC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PE" sz="1600">
              <a:solidFill>
                <a:sysClr val="windowText" lastClr="000000"/>
              </a:solidFill>
            </a:rPr>
            <a:t>1</a:t>
          </a:r>
        </a:p>
        <a:p>
          <a:pPr algn="l"/>
          <a:endParaRPr lang="es-PE" sz="1100"/>
        </a:p>
      </xdr:txBody>
    </xdr:sp>
    <xdr:clientData/>
  </xdr:twoCellAnchor>
  <xdr:twoCellAnchor>
    <xdr:from>
      <xdr:col>43</xdr:col>
      <xdr:colOff>209550</xdr:colOff>
      <xdr:row>190</xdr:row>
      <xdr:rowOff>76200</xdr:rowOff>
    </xdr:from>
    <xdr:to>
      <xdr:col>45</xdr:col>
      <xdr:colOff>66676</xdr:colOff>
      <xdr:row>192</xdr:row>
      <xdr:rowOff>28576</xdr:rowOff>
    </xdr:to>
    <xdr:sp macro="" textlink="">
      <xdr:nvSpPr>
        <xdr:cNvPr id="426" name="Elipse 425">
          <a:extLst>
            <a:ext uri="{FF2B5EF4-FFF2-40B4-BE49-F238E27FC236}">
              <a16:creationId xmlns:a16="http://schemas.microsoft.com/office/drawing/2014/main" id="{BF05E339-B742-4986-91D8-94A14F4EA310}"/>
            </a:ext>
          </a:extLst>
        </xdr:cNvPr>
        <xdr:cNvSpPr/>
      </xdr:nvSpPr>
      <xdr:spPr>
        <a:xfrm>
          <a:off x="11372850" y="27622500"/>
          <a:ext cx="352426" cy="333376"/>
        </a:xfrm>
        <a:prstGeom prst="ellipse">
          <a:avLst/>
        </a:prstGeom>
        <a:solidFill>
          <a:srgbClr val="66FFCC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PE" sz="1600">
              <a:solidFill>
                <a:sysClr val="windowText" lastClr="000000"/>
              </a:solidFill>
            </a:rPr>
            <a:t>2</a:t>
          </a:r>
        </a:p>
        <a:p>
          <a:pPr algn="l"/>
          <a:endParaRPr lang="es-PE" sz="1100"/>
        </a:p>
      </xdr:txBody>
    </xdr:sp>
    <xdr:clientData/>
  </xdr:twoCellAnchor>
  <xdr:twoCellAnchor>
    <xdr:from>
      <xdr:col>34</xdr:col>
      <xdr:colOff>123825</xdr:colOff>
      <xdr:row>196</xdr:row>
      <xdr:rowOff>219075</xdr:rowOff>
    </xdr:from>
    <xdr:to>
      <xdr:col>35</xdr:col>
      <xdr:colOff>228601</xdr:colOff>
      <xdr:row>198</xdr:row>
      <xdr:rowOff>95251</xdr:rowOff>
    </xdr:to>
    <xdr:sp macro="" textlink="">
      <xdr:nvSpPr>
        <xdr:cNvPr id="427" name="Elipse 426">
          <a:extLst>
            <a:ext uri="{FF2B5EF4-FFF2-40B4-BE49-F238E27FC236}">
              <a16:creationId xmlns:a16="http://schemas.microsoft.com/office/drawing/2014/main" id="{AEFEC064-1A3A-4259-ACAE-527058D748C8}"/>
            </a:ext>
          </a:extLst>
        </xdr:cNvPr>
        <xdr:cNvSpPr/>
      </xdr:nvSpPr>
      <xdr:spPr>
        <a:xfrm>
          <a:off x="8896350" y="29098875"/>
          <a:ext cx="352426" cy="333376"/>
        </a:xfrm>
        <a:prstGeom prst="ellipse">
          <a:avLst/>
        </a:prstGeom>
        <a:solidFill>
          <a:srgbClr val="66FFCC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PE" sz="1600">
              <a:solidFill>
                <a:sysClr val="windowText" lastClr="000000"/>
              </a:solidFill>
            </a:rPr>
            <a:t>3</a:t>
          </a:r>
        </a:p>
        <a:p>
          <a:pPr algn="l"/>
          <a:endParaRPr lang="es-PE" sz="1100"/>
        </a:p>
      </xdr:txBody>
    </xdr:sp>
    <xdr:clientData/>
  </xdr:twoCellAnchor>
  <xdr:twoCellAnchor>
    <xdr:from>
      <xdr:col>34</xdr:col>
      <xdr:colOff>161925</xdr:colOff>
      <xdr:row>190</xdr:row>
      <xdr:rowOff>76200</xdr:rowOff>
    </xdr:from>
    <xdr:to>
      <xdr:col>36</xdr:col>
      <xdr:colOff>19051</xdr:colOff>
      <xdr:row>192</xdr:row>
      <xdr:rowOff>28576</xdr:rowOff>
    </xdr:to>
    <xdr:sp macro="" textlink="">
      <xdr:nvSpPr>
        <xdr:cNvPr id="428" name="Elipse 427">
          <a:extLst>
            <a:ext uri="{FF2B5EF4-FFF2-40B4-BE49-F238E27FC236}">
              <a16:creationId xmlns:a16="http://schemas.microsoft.com/office/drawing/2014/main" id="{5ABA18B4-D076-4B7E-A491-ECD9703BD650}"/>
            </a:ext>
          </a:extLst>
        </xdr:cNvPr>
        <xdr:cNvSpPr/>
      </xdr:nvSpPr>
      <xdr:spPr>
        <a:xfrm>
          <a:off x="8934450" y="27622500"/>
          <a:ext cx="352426" cy="333376"/>
        </a:xfrm>
        <a:prstGeom prst="ellipse">
          <a:avLst/>
        </a:prstGeom>
        <a:solidFill>
          <a:srgbClr val="66FFCC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PE" sz="1600">
              <a:solidFill>
                <a:sysClr val="windowText" lastClr="000000"/>
              </a:solidFill>
            </a:rPr>
            <a:t>4</a:t>
          </a:r>
        </a:p>
        <a:p>
          <a:pPr algn="l"/>
          <a:endParaRPr lang="es-PE" sz="1100"/>
        </a:p>
      </xdr:txBody>
    </xdr:sp>
    <xdr:clientData/>
  </xdr:twoCellAnchor>
  <xdr:oneCellAnchor>
    <xdr:from>
      <xdr:col>40</xdr:col>
      <xdr:colOff>200024</xdr:colOff>
      <xdr:row>195</xdr:row>
      <xdr:rowOff>200025</xdr:rowOff>
    </xdr:from>
    <xdr:ext cx="238125" cy="266035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29" name="CuadroTexto 428">
              <a:extLst>
                <a:ext uri="{FF2B5EF4-FFF2-40B4-BE49-F238E27FC236}">
                  <a16:creationId xmlns:a16="http://schemas.microsoft.com/office/drawing/2014/main" id="{FC7DDF13-21A1-465B-A1B0-BBBADC64E930}"/>
                </a:ext>
              </a:extLst>
            </xdr:cNvPr>
            <xdr:cNvSpPr txBox="1"/>
          </xdr:nvSpPr>
          <xdr:spPr>
            <a:xfrm>
              <a:off x="10572749" y="28832175"/>
              <a:ext cx="238125" cy="26603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s-PE" sz="1600" i="1">
                            <a:solidFill>
                              <a:srgbClr val="836967"/>
                            </a:solidFill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PE" sz="1600" i="1">
                            <a:latin typeface="Cambria Math" panose="02040503050406030204" pitchFamily="18" charset="0"/>
                          </a:rPr>
                          <m:t>𝑒</m:t>
                        </m:r>
                      </m:e>
                      <m:sub>
                        <m:r>
                          <a:rPr lang="es-ES" sz="1600" b="0" i="1">
                            <a:latin typeface="Cambria Math" panose="02040503050406030204" pitchFamily="18" charset="0"/>
                          </a:rPr>
                          <m:t>𝑦</m:t>
                        </m:r>
                      </m:sub>
                    </m:sSub>
                  </m:oMath>
                </m:oMathPara>
              </a14:m>
              <a:endParaRPr lang="es-PE" sz="1100"/>
            </a:p>
          </xdr:txBody>
        </xdr:sp>
      </mc:Choice>
      <mc:Fallback xmlns="">
        <xdr:sp macro="" textlink="">
          <xdr:nvSpPr>
            <xdr:cNvPr id="429" name="CuadroTexto 428">
              <a:extLst>
                <a:ext uri="{FF2B5EF4-FFF2-40B4-BE49-F238E27FC236}">
                  <a16:creationId xmlns:a16="http://schemas.microsoft.com/office/drawing/2014/main" id="{FC7DDF13-21A1-465B-A1B0-BBBADC64E930}"/>
                </a:ext>
              </a:extLst>
            </xdr:cNvPr>
            <xdr:cNvSpPr txBox="1"/>
          </xdr:nvSpPr>
          <xdr:spPr>
            <a:xfrm>
              <a:off x="10572749" y="28832175"/>
              <a:ext cx="238125" cy="26603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:r>
                <a:rPr lang="es-PE" sz="1600" i="0">
                  <a:latin typeface="Cambria Math" panose="02040503050406030204" pitchFamily="18" charset="0"/>
                </a:rPr>
                <a:t>𝑒</a:t>
              </a:r>
              <a:r>
                <a:rPr lang="es-PE" sz="1600" i="0">
                  <a:solidFill>
                    <a:srgbClr val="836967"/>
                  </a:solidFill>
                  <a:latin typeface="Cambria Math" panose="02040503050406030204" pitchFamily="18" charset="0"/>
                </a:rPr>
                <a:t>_</a:t>
              </a:r>
              <a:r>
                <a:rPr lang="es-ES" sz="1600" b="0" i="0">
                  <a:latin typeface="Cambria Math" panose="02040503050406030204" pitchFamily="18" charset="0"/>
                </a:rPr>
                <a:t>𝑦</a:t>
              </a:r>
              <a:endParaRPr lang="es-PE" sz="1100"/>
            </a:p>
          </xdr:txBody>
        </xdr:sp>
      </mc:Fallback>
    </mc:AlternateContent>
    <xdr:clientData/>
  </xdr:oneCellAnchor>
  <xdr:oneCellAnchor>
    <xdr:from>
      <xdr:col>42</xdr:col>
      <xdr:colOff>104775</xdr:colOff>
      <xdr:row>194</xdr:row>
      <xdr:rowOff>85725</xdr:rowOff>
    </xdr:from>
    <xdr:ext cx="238125" cy="25045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30" name="CuadroTexto 429">
              <a:extLst>
                <a:ext uri="{FF2B5EF4-FFF2-40B4-BE49-F238E27FC236}">
                  <a16:creationId xmlns:a16="http://schemas.microsoft.com/office/drawing/2014/main" id="{5EE9C4EA-8D95-4FD5-AC26-50507E660D55}"/>
                </a:ext>
              </a:extLst>
            </xdr:cNvPr>
            <xdr:cNvSpPr txBox="1"/>
          </xdr:nvSpPr>
          <xdr:spPr>
            <a:xfrm>
              <a:off x="11020425" y="28489275"/>
              <a:ext cx="238125" cy="25045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s-PE" sz="1600" i="1">
                            <a:solidFill>
                              <a:srgbClr val="836967"/>
                            </a:solidFill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PE" sz="1600" i="1">
                            <a:latin typeface="Cambria Math" panose="02040503050406030204" pitchFamily="18" charset="0"/>
                          </a:rPr>
                          <m:t>𝑒</m:t>
                        </m:r>
                      </m:e>
                      <m:sub>
                        <m:r>
                          <a:rPr lang="es-ES" sz="1600" b="0" i="1">
                            <a:latin typeface="Cambria Math" panose="02040503050406030204" pitchFamily="18" charset="0"/>
                          </a:rPr>
                          <m:t>𝑥</m:t>
                        </m:r>
                      </m:sub>
                    </m:sSub>
                  </m:oMath>
                </m:oMathPara>
              </a14:m>
              <a:endParaRPr lang="es-PE" sz="1100"/>
            </a:p>
          </xdr:txBody>
        </xdr:sp>
      </mc:Choice>
      <mc:Fallback xmlns="">
        <xdr:sp macro="" textlink="">
          <xdr:nvSpPr>
            <xdr:cNvPr id="430" name="CuadroTexto 429">
              <a:extLst>
                <a:ext uri="{FF2B5EF4-FFF2-40B4-BE49-F238E27FC236}">
                  <a16:creationId xmlns:a16="http://schemas.microsoft.com/office/drawing/2014/main" id="{5EE9C4EA-8D95-4FD5-AC26-50507E660D55}"/>
                </a:ext>
              </a:extLst>
            </xdr:cNvPr>
            <xdr:cNvSpPr txBox="1"/>
          </xdr:nvSpPr>
          <xdr:spPr>
            <a:xfrm>
              <a:off x="11020425" y="28489275"/>
              <a:ext cx="238125" cy="25045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:r>
                <a:rPr lang="es-PE" sz="1600" i="0">
                  <a:latin typeface="Cambria Math" panose="02040503050406030204" pitchFamily="18" charset="0"/>
                </a:rPr>
                <a:t>𝑒</a:t>
              </a:r>
              <a:r>
                <a:rPr lang="es-PE" sz="1600" i="0">
                  <a:solidFill>
                    <a:srgbClr val="836967"/>
                  </a:solidFill>
                  <a:latin typeface="Cambria Math" panose="02040503050406030204" pitchFamily="18" charset="0"/>
                </a:rPr>
                <a:t>_</a:t>
              </a:r>
              <a:r>
                <a:rPr lang="es-ES" sz="1600" b="0" i="0">
                  <a:latin typeface="Cambria Math" panose="02040503050406030204" pitchFamily="18" charset="0"/>
                </a:rPr>
                <a:t>𝑥</a:t>
              </a:r>
              <a:endParaRPr lang="es-PE" sz="1100"/>
            </a:p>
          </xdr:txBody>
        </xdr:sp>
      </mc:Fallback>
    </mc:AlternateContent>
    <xdr:clientData/>
  </xdr:oneCellAnchor>
  <xdr:twoCellAnchor>
    <xdr:from>
      <xdr:col>38</xdr:col>
      <xdr:colOff>104775</xdr:colOff>
      <xdr:row>193</xdr:row>
      <xdr:rowOff>114300</xdr:rowOff>
    </xdr:from>
    <xdr:to>
      <xdr:col>41</xdr:col>
      <xdr:colOff>104775</xdr:colOff>
      <xdr:row>195</xdr:row>
      <xdr:rowOff>76200</xdr:rowOff>
    </xdr:to>
    <xdr:sp macro="" textlink="">
      <xdr:nvSpPr>
        <xdr:cNvPr id="431" name="Rectángulo 430">
          <a:extLst>
            <a:ext uri="{FF2B5EF4-FFF2-40B4-BE49-F238E27FC236}">
              <a16:creationId xmlns:a16="http://schemas.microsoft.com/office/drawing/2014/main" id="{3DE4EE36-9475-4F3C-84C9-39AB51DEF7ED}"/>
            </a:ext>
          </a:extLst>
        </xdr:cNvPr>
        <xdr:cNvSpPr/>
      </xdr:nvSpPr>
      <xdr:spPr>
        <a:xfrm>
          <a:off x="9982200" y="28289250"/>
          <a:ext cx="790575" cy="419100"/>
        </a:xfrm>
        <a:prstGeom prst="rect">
          <a:avLst/>
        </a:prstGeom>
        <a:solidFill>
          <a:srgbClr val="66FFCC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39</xdr:col>
      <xdr:colOff>180975</xdr:colOff>
      <xdr:row>194</xdr:row>
      <xdr:rowOff>38100</xdr:rowOff>
    </xdr:from>
    <xdr:to>
      <xdr:col>40</xdr:col>
      <xdr:colOff>19050</xdr:colOff>
      <xdr:row>194</xdr:row>
      <xdr:rowOff>123825</xdr:rowOff>
    </xdr:to>
    <xdr:sp macro="" textlink="">
      <xdr:nvSpPr>
        <xdr:cNvPr id="432" name="Elipse 431">
          <a:extLst>
            <a:ext uri="{FF2B5EF4-FFF2-40B4-BE49-F238E27FC236}">
              <a16:creationId xmlns:a16="http://schemas.microsoft.com/office/drawing/2014/main" id="{5946B0EF-A19D-4048-9CCF-ED5A619B19E7}"/>
            </a:ext>
          </a:extLst>
        </xdr:cNvPr>
        <xdr:cNvSpPr/>
      </xdr:nvSpPr>
      <xdr:spPr>
        <a:xfrm>
          <a:off x="10306050" y="28441650"/>
          <a:ext cx="85725" cy="85725"/>
        </a:xfrm>
        <a:prstGeom prst="ellipse">
          <a:avLst/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39</xdr:col>
      <xdr:colOff>219075</xdr:colOff>
      <xdr:row>190</xdr:row>
      <xdr:rowOff>190500</xdr:rowOff>
    </xdr:from>
    <xdr:to>
      <xdr:col>39</xdr:col>
      <xdr:colOff>228600</xdr:colOff>
      <xdr:row>197</xdr:row>
      <xdr:rowOff>85725</xdr:rowOff>
    </xdr:to>
    <xdr:cxnSp macro="">
      <xdr:nvCxnSpPr>
        <xdr:cNvPr id="433" name="Conector recto 432">
          <a:extLst>
            <a:ext uri="{FF2B5EF4-FFF2-40B4-BE49-F238E27FC236}">
              <a16:creationId xmlns:a16="http://schemas.microsoft.com/office/drawing/2014/main" id="{7444E3AE-105F-4702-9C24-5BC0FA5DB81A}"/>
            </a:ext>
          </a:extLst>
        </xdr:cNvPr>
        <xdr:cNvCxnSpPr/>
      </xdr:nvCxnSpPr>
      <xdr:spPr>
        <a:xfrm flipH="1">
          <a:off x="10344150" y="27736800"/>
          <a:ext cx="9525" cy="1457325"/>
        </a:xfrm>
        <a:prstGeom prst="line">
          <a:avLst/>
        </a:prstGeom>
        <a:ln w="19050">
          <a:solidFill>
            <a:srgbClr val="E226D5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35</xdr:col>
      <xdr:colOff>238125</xdr:colOff>
      <xdr:row>194</xdr:row>
      <xdr:rowOff>76200</xdr:rowOff>
    </xdr:from>
    <xdr:to>
      <xdr:col>44</xdr:col>
      <xdr:colOff>209550</xdr:colOff>
      <xdr:row>194</xdr:row>
      <xdr:rowOff>76200</xdr:rowOff>
    </xdr:to>
    <xdr:cxnSp macro="">
      <xdr:nvCxnSpPr>
        <xdr:cNvPr id="434" name="Conector recto 433">
          <a:extLst>
            <a:ext uri="{FF2B5EF4-FFF2-40B4-BE49-F238E27FC236}">
              <a16:creationId xmlns:a16="http://schemas.microsoft.com/office/drawing/2014/main" id="{F4109A66-3CE7-44E0-940B-E3C35A421802}"/>
            </a:ext>
          </a:extLst>
        </xdr:cNvPr>
        <xdr:cNvCxnSpPr/>
      </xdr:nvCxnSpPr>
      <xdr:spPr>
        <a:xfrm>
          <a:off x="9258300" y="28479750"/>
          <a:ext cx="2362200" cy="0"/>
        </a:xfrm>
        <a:prstGeom prst="line">
          <a:avLst/>
        </a:prstGeom>
        <a:ln w="19050">
          <a:solidFill>
            <a:srgbClr val="E226D5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42</xdr:col>
      <xdr:colOff>142875</xdr:colOff>
      <xdr:row>559</xdr:row>
      <xdr:rowOff>114300</xdr:rowOff>
    </xdr:from>
    <xdr:to>
      <xdr:col>74</xdr:col>
      <xdr:colOff>115419</xdr:colOff>
      <xdr:row>573</xdr:row>
      <xdr:rowOff>152876</xdr:rowOff>
    </xdr:to>
    <xdr:pic>
      <xdr:nvPicPr>
        <xdr:cNvPr id="443" name="Imagen 442">
          <a:extLst>
            <a:ext uri="{FF2B5EF4-FFF2-40B4-BE49-F238E27FC236}">
              <a16:creationId xmlns:a16="http://schemas.microsoft.com/office/drawing/2014/main" id="{010D88CE-7B84-40A1-92AE-CB74B376BE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1134725" y="128206500"/>
          <a:ext cx="8021169" cy="3410426"/>
        </a:xfrm>
        <a:prstGeom prst="rect">
          <a:avLst/>
        </a:prstGeom>
        <a:ln w="19050">
          <a:solidFill>
            <a:srgbClr val="FF0066"/>
          </a:solidFill>
        </a:ln>
      </xdr:spPr>
    </xdr:pic>
    <xdr:clientData/>
  </xdr:twoCellAnchor>
  <xdr:twoCellAnchor>
    <xdr:from>
      <xdr:col>33</xdr:col>
      <xdr:colOff>238125</xdr:colOff>
      <xdr:row>16</xdr:row>
      <xdr:rowOff>161925</xdr:rowOff>
    </xdr:from>
    <xdr:to>
      <xdr:col>47</xdr:col>
      <xdr:colOff>19050</xdr:colOff>
      <xdr:row>16</xdr:row>
      <xdr:rowOff>171450</xdr:rowOff>
    </xdr:to>
    <xdr:cxnSp macro="">
      <xdr:nvCxnSpPr>
        <xdr:cNvPr id="445" name="Conector recto de flecha 444">
          <a:extLst>
            <a:ext uri="{FF2B5EF4-FFF2-40B4-BE49-F238E27FC236}">
              <a16:creationId xmlns:a16="http://schemas.microsoft.com/office/drawing/2014/main" id="{4DD55A4B-8E78-4EBF-99E0-51758CB7DA73}"/>
            </a:ext>
          </a:extLst>
        </xdr:cNvPr>
        <xdr:cNvCxnSpPr/>
      </xdr:nvCxnSpPr>
      <xdr:spPr>
        <a:xfrm>
          <a:off x="8839200" y="3790950"/>
          <a:ext cx="3467100" cy="9525"/>
        </a:xfrm>
        <a:prstGeom prst="straightConnector1">
          <a:avLst/>
        </a:prstGeom>
        <a:ln w="12700">
          <a:solidFill>
            <a:srgbClr val="0070C0"/>
          </a:solidFill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47</xdr:col>
      <xdr:colOff>123825</xdr:colOff>
      <xdr:row>12</xdr:row>
      <xdr:rowOff>238125</xdr:rowOff>
    </xdr:from>
    <xdr:to>
      <xdr:col>47</xdr:col>
      <xdr:colOff>133350</xdr:colOff>
      <xdr:row>16</xdr:row>
      <xdr:rowOff>9525</xdr:rowOff>
    </xdr:to>
    <xdr:cxnSp macro="">
      <xdr:nvCxnSpPr>
        <xdr:cNvPr id="447" name="Conector recto de flecha 446">
          <a:extLst>
            <a:ext uri="{FF2B5EF4-FFF2-40B4-BE49-F238E27FC236}">
              <a16:creationId xmlns:a16="http://schemas.microsoft.com/office/drawing/2014/main" id="{34EA59E8-BC07-4F43-9370-3613DCB1678E}"/>
            </a:ext>
          </a:extLst>
        </xdr:cNvPr>
        <xdr:cNvCxnSpPr/>
      </xdr:nvCxnSpPr>
      <xdr:spPr>
        <a:xfrm>
          <a:off x="12411075" y="2895600"/>
          <a:ext cx="9525" cy="742950"/>
        </a:xfrm>
        <a:prstGeom prst="straightConnector1">
          <a:avLst/>
        </a:prstGeom>
        <a:ln w="12700">
          <a:solidFill>
            <a:srgbClr val="0070C0"/>
          </a:solidFill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29</xdr:col>
      <xdr:colOff>0</xdr:colOff>
      <xdr:row>319</xdr:row>
      <xdr:rowOff>47625</xdr:rowOff>
    </xdr:from>
    <xdr:to>
      <xdr:col>36</xdr:col>
      <xdr:colOff>219075</xdr:colOff>
      <xdr:row>319</xdr:row>
      <xdr:rowOff>209550</xdr:rowOff>
    </xdr:to>
    <xdr:sp macro="" textlink="">
      <xdr:nvSpPr>
        <xdr:cNvPr id="437" name="Corchetes 436">
          <a:extLst>
            <a:ext uri="{FF2B5EF4-FFF2-40B4-BE49-F238E27FC236}">
              <a16:creationId xmlns:a16="http://schemas.microsoft.com/office/drawing/2014/main" id="{85D1B523-840F-40F5-8194-8EDC31BA1D00}"/>
            </a:ext>
          </a:extLst>
        </xdr:cNvPr>
        <xdr:cNvSpPr/>
      </xdr:nvSpPr>
      <xdr:spPr>
        <a:xfrm>
          <a:off x="7610475" y="73180575"/>
          <a:ext cx="1952625" cy="161925"/>
        </a:xfrm>
        <a:prstGeom prst="bracketPair">
          <a:avLst/>
        </a:prstGeom>
        <a:ln w="12700">
          <a:solidFill>
            <a:srgbClr val="FF0066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 editAs="oneCell">
    <xdr:from>
      <xdr:col>30</xdr:col>
      <xdr:colOff>0</xdr:colOff>
      <xdr:row>572</xdr:row>
      <xdr:rowOff>0</xdr:rowOff>
    </xdr:from>
    <xdr:to>
      <xdr:col>39</xdr:col>
      <xdr:colOff>76538</xdr:colOff>
      <xdr:row>574</xdr:row>
      <xdr:rowOff>85811</xdr:rowOff>
    </xdr:to>
    <xdr:pic>
      <xdr:nvPicPr>
        <xdr:cNvPr id="438" name="Imagen 437">
          <a:extLst>
            <a:ext uri="{FF2B5EF4-FFF2-40B4-BE49-F238E27FC236}">
              <a16:creationId xmlns:a16="http://schemas.microsoft.com/office/drawing/2014/main" id="{720E9206-1E9C-4531-899D-798086A4AF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7858125" y="131197350"/>
          <a:ext cx="2419688" cy="619211"/>
        </a:xfrm>
        <a:prstGeom prst="rect">
          <a:avLst/>
        </a:prstGeom>
      </xdr:spPr>
    </xdr:pic>
    <xdr:clientData/>
  </xdr:twoCellAnchor>
  <xdr:twoCellAnchor editAs="oneCell">
    <xdr:from>
      <xdr:col>28</xdr:col>
      <xdr:colOff>0</xdr:colOff>
      <xdr:row>675</xdr:row>
      <xdr:rowOff>0</xdr:rowOff>
    </xdr:from>
    <xdr:to>
      <xdr:col>37</xdr:col>
      <xdr:colOff>190838</xdr:colOff>
      <xdr:row>677</xdr:row>
      <xdr:rowOff>85811</xdr:rowOff>
    </xdr:to>
    <xdr:pic>
      <xdr:nvPicPr>
        <xdr:cNvPr id="442" name="Imagen 441">
          <a:extLst>
            <a:ext uri="{FF2B5EF4-FFF2-40B4-BE49-F238E27FC236}">
              <a16:creationId xmlns:a16="http://schemas.microsoft.com/office/drawing/2014/main" id="{E8650AA3-DB65-4743-8B40-C2869F14F1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7362825" y="157133925"/>
          <a:ext cx="2419688" cy="61921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98</xdr:col>
      <xdr:colOff>74466</xdr:colOff>
      <xdr:row>224</xdr:row>
      <xdr:rowOff>433</xdr:rowOff>
    </xdr:from>
    <xdr:to>
      <xdr:col>133</xdr:col>
      <xdr:colOff>515218</xdr:colOff>
      <xdr:row>297</xdr:row>
      <xdr:rowOff>18056</xdr:rowOff>
    </xdr:to>
    <xdr:grpSp>
      <xdr:nvGrpSpPr>
        <xdr:cNvPr id="11" name="Grupo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GrpSpPr/>
      </xdr:nvGrpSpPr>
      <xdr:grpSpPr>
        <a:xfrm>
          <a:off x="11447316" y="23079508"/>
          <a:ext cx="4441252" cy="6970873"/>
          <a:chOff x="4218418" y="24402009"/>
          <a:chExt cx="3762906" cy="8995570"/>
        </a:xfrm>
      </xdr:grpSpPr>
      <xdr:pic>
        <xdr:nvPicPr>
          <xdr:cNvPr id="7" name="Imagen 6">
            <a:extLst>
              <a:ext uri="{FF2B5EF4-FFF2-40B4-BE49-F238E27FC236}">
                <a16:creationId xmlns:a16="http://schemas.microsoft.com/office/drawing/2014/main" id="{00000000-0008-0000-0000-000007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/>
          <a:srcRect l="27716" t="17744" r="28589" b="17327"/>
          <a:stretch/>
        </xdr:blipFill>
        <xdr:spPr>
          <a:xfrm>
            <a:off x="4254004" y="24402009"/>
            <a:ext cx="3727320" cy="3115559"/>
          </a:xfrm>
          <a:prstGeom prst="rect">
            <a:avLst/>
          </a:prstGeom>
          <a:ln>
            <a:noFill/>
          </a:ln>
        </xdr:spPr>
      </xdr:pic>
      <xdr:pic>
        <xdr:nvPicPr>
          <xdr:cNvPr id="8" name="Imagen 7">
            <a:extLst>
              <a:ext uri="{FF2B5EF4-FFF2-40B4-BE49-F238E27FC236}">
                <a16:creationId xmlns:a16="http://schemas.microsoft.com/office/drawing/2014/main" id="{00000000-0008-0000-0000-000008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/>
          <a:srcRect l="27489" t="16695" r="28714" b="4293"/>
          <a:stretch/>
        </xdr:blipFill>
        <xdr:spPr>
          <a:xfrm>
            <a:off x="4233258" y="27496491"/>
            <a:ext cx="3721101" cy="3776126"/>
          </a:xfrm>
          <a:prstGeom prst="rect">
            <a:avLst/>
          </a:prstGeom>
          <a:ln>
            <a:noFill/>
          </a:ln>
        </xdr:spPr>
      </xdr:pic>
      <xdr:pic>
        <xdr:nvPicPr>
          <xdr:cNvPr id="9" name="Imagen 8">
            <a:extLst>
              <a:ext uri="{FF2B5EF4-FFF2-40B4-BE49-F238E27FC236}">
                <a16:creationId xmlns:a16="http://schemas.microsoft.com/office/drawing/2014/main" id="{00000000-0008-0000-0000-000009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"/>
          <a:srcRect l="27402" t="16849" r="28702" b="52645"/>
          <a:stretch/>
        </xdr:blipFill>
        <xdr:spPr>
          <a:xfrm>
            <a:off x="4222607" y="31262555"/>
            <a:ext cx="3725096" cy="1456175"/>
          </a:xfrm>
          <a:prstGeom prst="rect">
            <a:avLst/>
          </a:prstGeom>
          <a:ln>
            <a:noFill/>
          </a:ln>
        </xdr:spPr>
      </xdr:pic>
      <xdr:pic>
        <xdr:nvPicPr>
          <xdr:cNvPr id="10" name="Imagen 9">
            <a:extLst>
              <a:ext uri="{FF2B5EF4-FFF2-40B4-BE49-F238E27FC236}">
                <a16:creationId xmlns:a16="http://schemas.microsoft.com/office/drawing/2014/main" id="{00000000-0008-0000-0000-00000A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"/>
          <a:srcRect l="27402" t="73782" r="28702" b="11675"/>
          <a:stretch/>
        </xdr:blipFill>
        <xdr:spPr>
          <a:xfrm>
            <a:off x="4218418" y="32702619"/>
            <a:ext cx="3729043" cy="694960"/>
          </a:xfrm>
          <a:prstGeom prst="rect">
            <a:avLst/>
          </a:prstGeom>
          <a:ln>
            <a:noFill/>
          </a:ln>
        </xdr:spPr>
      </xdr:pic>
    </xdr:grpSp>
    <xdr:clientData/>
  </xdr:twoCellAnchor>
  <xdr:twoCellAnchor>
    <xdr:from>
      <xdr:col>31</xdr:col>
      <xdr:colOff>69850</xdr:colOff>
      <xdr:row>512</xdr:row>
      <xdr:rowOff>47869</xdr:rowOff>
    </xdr:from>
    <xdr:to>
      <xdr:col>39</xdr:col>
      <xdr:colOff>31750</xdr:colOff>
      <xdr:row>515</xdr:row>
      <xdr:rowOff>4689</xdr:rowOff>
    </xdr:to>
    <xdr:sp macro="" textlink="">
      <xdr:nvSpPr>
        <xdr:cNvPr id="15" name="Flecha curvada hacia arriba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SpPr/>
      </xdr:nvSpPr>
      <xdr:spPr>
        <a:xfrm>
          <a:off x="3923812" y="48566754"/>
          <a:ext cx="863111" cy="242570"/>
        </a:xfrm>
        <a:prstGeom prst="curvedUpArrow">
          <a:avLst/>
        </a:prstGeom>
        <a:solidFill>
          <a:srgbClr val="002060"/>
        </a:solidFill>
        <a:ln>
          <a:solidFill>
            <a:srgbClr val="002060"/>
          </a:solidFill>
        </a:ln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>
            <a:solidFill>
              <a:schemeClr val="tx1"/>
            </a:solidFill>
          </a:endParaRPr>
        </a:p>
        <a:p>
          <a:pPr algn="l"/>
          <a:endParaRPr lang="es-PE" sz="1100">
            <a:solidFill>
              <a:schemeClr val="tx1"/>
            </a:solidFill>
          </a:endParaRPr>
        </a:p>
      </xdr:txBody>
    </xdr:sp>
    <xdr:clientData/>
  </xdr:twoCellAnchor>
  <xdr:twoCellAnchor>
    <xdr:from>
      <xdr:col>22</xdr:col>
      <xdr:colOff>2542</xdr:colOff>
      <xdr:row>519</xdr:row>
      <xdr:rowOff>71340</xdr:rowOff>
    </xdr:from>
    <xdr:to>
      <xdr:col>24</xdr:col>
      <xdr:colOff>13337</xdr:colOff>
      <xdr:row>526</xdr:row>
      <xdr:rowOff>39590</xdr:rowOff>
    </xdr:to>
    <xdr:sp macro="" textlink="">
      <xdr:nvSpPr>
        <xdr:cNvPr id="27" name="Flecha curvada hacia arriba 26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SpPr/>
      </xdr:nvSpPr>
      <xdr:spPr>
        <a:xfrm rot="16200000">
          <a:off x="2313784" y="51314411"/>
          <a:ext cx="627062" cy="233045"/>
        </a:xfrm>
        <a:prstGeom prst="curvedUpArrow">
          <a:avLst/>
        </a:prstGeom>
        <a:solidFill>
          <a:srgbClr val="002060"/>
        </a:solidFill>
        <a:ln>
          <a:solidFill>
            <a:srgbClr val="002060"/>
          </a:solidFill>
        </a:ln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>
            <a:solidFill>
              <a:schemeClr val="tx1"/>
            </a:solidFill>
          </a:endParaRPr>
        </a:p>
      </xdr:txBody>
    </xdr:sp>
    <xdr:clientData/>
  </xdr:twoCellAnchor>
  <xdr:twoCellAnchor>
    <xdr:from>
      <xdr:col>19</xdr:col>
      <xdr:colOff>55561</xdr:colOff>
      <xdr:row>550</xdr:row>
      <xdr:rowOff>87312</xdr:rowOff>
    </xdr:from>
    <xdr:to>
      <xdr:col>28</xdr:col>
      <xdr:colOff>87313</xdr:colOff>
      <xdr:row>553</xdr:row>
      <xdr:rowOff>33337</xdr:rowOff>
    </xdr:to>
    <xdr:sp macro="" textlink="">
      <xdr:nvSpPr>
        <xdr:cNvPr id="2" name="Corchetes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2055811" y="53935312"/>
          <a:ext cx="1031877" cy="231775"/>
        </a:xfrm>
        <a:prstGeom prst="bracketPair">
          <a:avLst/>
        </a:prstGeom>
        <a:ln>
          <a:solidFill>
            <a:srgbClr val="FF0000"/>
          </a:solidFill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30</xdr:col>
      <xdr:colOff>80466</xdr:colOff>
      <xdr:row>551</xdr:row>
      <xdr:rowOff>24407</xdr:rowOff>
    </xdr:from>
    <xdr:to>
      <xdr:col>47</xdr:col>
      <xdr:colOff>63004</xdr:colOff>
      <xdr:row>553</xdr:row>
      <xdr:rowOff>65682</xdr:rowOff>
    </xdr:to>
    <xdr:sp macro="" textlink="">
      <xdr:nvSpPr>
        <xdr:cNvPr id="16" name="Corchetes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SpPr/>
      </xdr:nvSpPr>
      <xdr:spPr>
        <a:xfrm>
          <a:off x="3786286" y="52958850"/>
          <a:ext cx="1898700" cy="234752"/>
        </a:xfrm>
        <a:prstGeom prst="bracketPair">
          <a:avLst/>
        </a:prstGeom>
        <a:ln>
          <a:solidFill>
            <a:srgbClr val="FF0000"/>
          </a:solidFill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marL="0" indent="0" algn="l"/>
          <a:endParaRPr lang="es-PE" sz="1100">
            <a:solidFill>
              <a:schemeClr val="tx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20</xdr:col>
      <xdr:colOff>31750</xdr:colOff>
      <xdr:row>558</xdr:row>
      <xdr:rowOff>73025</xdr:rowOff>
    </xdr:from>
    <xdr:to>
      <xdr:col>29</xdr:col>
      <xdr:colOff>104776</xdr:colOff>
      <xdr:row>561</xdr:row>
      <xdr:rowOff>19050</xdr:rowOff>
    </xdr:to>
    <xdr:sp macro="" textlink="">
      <xdr:nvSpPr>
        <xdr:cNvPr id="19" name="Corchetes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SpPr/>
      </xdr:nvSpPr>
      <xdr:spPr>
        <a:xfrm>
          <a:off x="2143125" y="54492525"/>
          <a:ext cx="1073151" cy="231775"/>
        </a:xfrm>
        <a:prstGeom prst="bracketPair">
          <a:avLst/>
        </a:prstGeom>
        <a:ln>
          <a:solidFill>
            <a:srgbClr val="FF0000"/>
          </a:solidFill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marL="0" indent="0" algn="l"/>
          <a:endParaRPr lang="es-PE" sz="1100">
            <a:solidFill>
              <a:schemeClr val="tx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31</xdr:col>
      <xdr:colOff>97928</xdr:colOff>
      <xdr:row>559</xdr:row>
      <xdr:rowOff>23514</xdr:rowOff>
    </xdr:from>
    <xdr:to>
      <xdr:col>48</xdr:col>
      <xdr:colOff>80466</xdr:colOff>
      <xdr:row>561</xdr:row>
      <xdr:rowOff>66278</xdr:rowOff>
    </xdr:to>
    <xdr:sp macro="" textlink="">
      <xdr:nvSpPr>
        <xdr:cNvPr id="20" name="Corchetes 19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SpPr/>
      </xdr:nvSpPr>
      <xdr:spPr>
        <a:xfrm>
          <a:off x="3900487" y="53731864"/>
          <a:ext cx="1917303" cy="236240"/>
        </a:xfrm>
        <a:prstGeom prst="bracketPair">
          <a:avLst/>
        </a:prstGeom>
        <a:ln>
          <a:solidFill>
            <a:srgbClr val="FF0000"/>
          </a:solidFill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marL="0" indent="0" algn="l"/>
          <a:endParaRPr lang="es-PE" sz="1100">
            <a:solidFill>
              <a:schemeClr val="tx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43</xdr:col>
      <xdr:colOff>39688</xdr:colOff>
      <xdr:row>528</xdr:row>
      <xdr:rowOff>23813</xdr:rowOff>
    </xdr:from>
    <xdr:to>
      <xdr:col>44</xdr:col>
      <xdr:colOff>47624</xdr:colOff>
      <xdr:row>529</xdr:row>
      <xdr:rowOff>55563</xdr:rowOff>
    </xdr:to>
    <xdr:sp macro="" textlink="">
      <xdr:nvSpPr>
        <xdr:cNvPr id="3" name="Elips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>
        <a:xfrm>
          <a:off x="4476751" y="51776313"/>
          <a:ext cx="119061" cy="127000"/>
        </a:xfrm>
        <a:prstGeom prst="ellipse">
          <a:avLst/>
        </a:prstGeom>
        <a:solidFill>
          <a:srgbClr val="FF0066"/>
        </a:solidFill>
        <a:ln>
          <a:solidFill>
            <a:srgbClr val="FF3399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35</xdr:col>
      <xdr:colOff>7938</xdr:colOff>
      <xdr:row>522</xdr:row>
      <xdr:rowOff>63500</xdr:rowOff>
    </xdr:from>
    <xdr:to>
      <xdr:col>43</xdr:col>
      <xdr:colOff>79376</xdr:colOff>
      <xdr:row>528</xdr:row>
      <xdr:rowOff>71438</xdr:rowOff>
    </xdr:to>
    <xdr:cxnSp macro="">
      <xdr:nvCxnSpPr>
        <xdr:cNvPr id="5" name="Conector recto 4">
          <a:extLst>
            <a:ext uri="{FF2B5EF4-FFF2-40B4-BE49-F238E27FC236}">
              <a16:creationId xmlns:a16="http://schemas.microsoft.com/office/drawing/2014/main" id="{84775B4F-2B4B-414E-80F4-5502CE032D55}"/>
            </a:ext>
          </a:extLst>
        </xdr:cNvPr>
        <xdr:cNvCxnSpPr/>
      </xdr:nvCxnSpPr>
      <xdr:spPr>
        <a:xfrm>
          <a:off x="3992563" y="51395313"/>
          <a:ext cx="944563" cy="571500"/>
        </a:xfrm>
        <a:prstGeom prst="line">
          <a:avLst/>
        </a:prstGeom>
        <a:ln>
          <a:solidFill>
            <a:srgbClr val="FF0066"/>
          </a:solidFill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 editAs="oneCell">
    <xdr:from>
      <xdr:col>97</xdr:col>
      <xdr:colOff>92365</xdr:colOff>
      <xdr:row>71</xdr:row>
      <xdr:rowOff>47625</xdr:rowOff>
    </xdr:from>
    <xdr:to>
      <xdr:col>133</xdr:col>
      <xdr:colOff>257188</xdr:colOff>
      <xdr:row>145</xdr:row>
      <xdr:rowOff>17719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BCD3CD97-2832-4585-9564-2D896F8E07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982615" y="8350250"/>
          <a:ext cx="4165323" cy="6986844"/>
        </a:xfrm>
        <a:prstGeom prst="rect">
          <a:avLst/>
        </a:prstGeom>
        <a:ln w="19050">
          <a:solidFill>
            <a:srgbClr val="FF0000"/>
          </a:solidFill>
        </a:ln>
      </xdr:spPr>
    </xdr:pic>
    <xdr:clientData/>
  </xdr:twoCellAnchor>
  <xdr:twoCellAnchor editAs="oneCell">
    <xdr:from>
      <xdr:col>63</xdr:col>
      <xdr:colOff>89114</xdr:colOff>
      <xdr:row>154</xdr:row>
      <xdr:rowOff>63500</xdr:rowOff>
    </xdr:from>
    <xdr:to>
      <xdr:col>98</xdr:col>
      <xdr:colOff>29913</xdr:colOff>
      <xdr:row>165</xdr:row>
      <xdr:rowOff>39688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AE8BABD5-B144-4B36-9FDE-FBBEABE8D8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137614" y="16343313"/>
          <a:ext cx="3893674" cy="1166813"/>
        </a:xfrm>
        <a:prstGeom prst="rect">
          <a:avLst/>
        </a:prstGeom>
        <a:ln w="19050">
          <a:solidFill>
            <a:sysClr val="windowText" lastClr="000000"/>
          </a:solidFill>
        </a:ln>
      </xdr:spPr>
    </xdr:pic>
    <xdr:clientData/>
  </xdr:twoCellAnchor>
  <xdr:twoCellAnchor>
    <xdr:from>
      <xdr:col>63</xdr:col>
      <xdr:colOff>0</xdr:colOff>
      <xdr:row>160</xdr:row>
      <xdr:rowOff>87312</xdr:rowOff>
    </xdr:from>
    <xdr:to>
      <xdr:col>99</xdr:col>
      <xdr:colOff>87313</xdr:colOff>
      <xdr:row>163</xdr:row>
      <xdr:rowOff>23812</xdr:rowOff>
    </xdr:to>
    <xdr:sp macro="" textlink="">
      <xdr:nvSpPr>
        <xdr:cNvPr id="13" name="Rectángulo 12">
          <a:extLst>
            <a:ext uri="{FF2B5EF4-FFF2-40B4-BE49-F238E27FC236}">
              <a16:creationId xmlns:a16="http://schemas.microsoft.com/office/drawing/2014/main" id="{3FAB5C0C-13FE-4CFB-B650-27ED52A661F9}"/>
            </a:ext>
          </a:extLst>
        </xdr:cNvPr>
        <xdr:cNvSpPr/>
      </xdr:nvSpPr>
      <xdr:spPr>
        <a:xfrm>
          <a:off x="7048500" y="17081500"/>
          <a:ext cx="4151313" cy="222250"/>
        </a:xfrm>
        <a:prstGeom prst="rect">
          <a:avLst/>
        </a:prstGeom>
        <a:noFill/>
        <a:ln w="19050">
          <a:solidFill>
            <a:srgbClr val="FF0066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 editAs="oneCell">
    <xdr:from>
      <xdr:col>59</xdr:col>
      <xdr:colOff>63500</xdr:colOff>
      <xdr:row>212</xdr:row>
      <xdr:rowOff>7939</xdr:rowOff>
    </xdr:from>
    <xdr:to>
      <xdr:col>108</xdr:col>
      <xdr:colOff>24776</xdr:colOff>
      <xdr:row>219</xdr:row>
      <xdr:rowOff>56565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D90EA9F6-D58C-43EF-B131-912A470D6C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619875" y="21828127"/>
          <a:ext cx="5517526" cy="715376"/>
        </a:xfrm>
        <a:prstGeom prst="rect">
          <a:avLst/>
        </a:prstGeom>
        <a:ln>
          <a:solidFill>
            <a:srgbClr val="FF0066"/>
          </a:solidFill>
        </a:ln>
      </xdr:spPr>
    </xdr:pic>
    <xdr:clientData/>
  </xdr:twoCellAnchor>
  <xdr:twoCellAnchor>
    <xdr:from>
      <xdr:col>35</xdr:col>
      <xdr:colOff>7938</xdr:colOff>
      <xdr:row>522</xdr:row>
      <xdr:rowOff>71437</xdr:rowOff>
    </xdr:from>
    <xdr:to>
      <xdr:col>35</xdr:col>
      <xdr:colOff>7938</xdr:colOff>
      <xdr:row>529</xdr:row>
      <xdr:rowOff>7938</xdr:rowOff>
    </xdr:to>
    <xdr:cxnSp macro="">
      <xdr:nvCxnSpPr>
        <xdr:cNvPr id="22" name="Conector recto 21">
          <a:extLst>
            <a:ext uri="{FF2B5EF4-FFF2-40B4-BE49-F238E27FC236}">
              <a16:creationId xmlns:a16="http://schemas.microsoft.com/office/drawing/2014/main" id="{485C650B-50A0-4C7A-83D8-CBAFDFAADADF}"/>
            </a:ext>
          </a:extLst>
        </xdr:cNvPr>
        <xdr:cNvCxnSpPr/>
      </xdr:nvCxnSpPr>
      <xdr:spPr>
        <a:xfrm>
          <a:off x="3992563" y="51403250"/>
          <a:ext cx="0" cy="595313"/>
        </a:xfrm>
        <a:prstGeom prst="line">
          <a:avLst/>
        </a:prstGeom>
        <a:ln>
          <a:solidFill>
            <a:srgbClr val="FF0066"/>
          </a:solidFill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35</xdr:col>
      <xdr:colOff>0</xdr:colOff>
      <xdr:row>529</xdr:row>
      <xdr:rowOff>7938</xdr:rowOff>
    </xdr:from>
    <xdr:to>
      <xdr:col>43</xdr:col>
      <xdr:colOff>39688</xdr:colOff>
      <xdr:row>529</xdr:row>
      <xdr:rowOff>7938</xdr:rowOff>
    </xdr:to>
    <xdr:cxnSp macro="">
      <xdr:nvCxnSpPr>
        <xdr:cNvPr id="23" name="Conector recto 22">
          <a:extLst>
            <a:ext uri="{FF2B5EF4-FFF2-40B4-BE49-F238E27FC236}">
              <a16:creationId xmlns:a16="http://schemas.microsoft.com/office/drawing/2014/main" id="{B3E647C0-E943-4568-AED3-7456FE74056B}"/>
            </a:ext>
          </a:extLst>
        </xdr:cNvPr>
        <xdr:cNvCxnSpPr/>
      </xdr:nvCxnSpPr>
      <xdr:spPr>
        <a:xfrm>
          <a:off x="3984625" y="51998563"/>
          <a:ext cx="912813" cy="0"/>
        </a:xfrm>
        <a:prstGeom prst="line">
          <a:avLst/>
        </a:prstGeom>
        <a:ln>
          <a:solidFill>
            <a:srgbClr val="FF0066"/>
          </a:solidFill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30</xdr:col>
      <xdr:colOff>23811</xdr:colOff>
      <xdr:row>550</xdr:row>
      <xdr:rowOff>39687</xdr:rowOff>
    </xdr:from>
    <xdr:to>
      <xdr:col>53</xdr:col>
      <xdr:colOff>39687</xdr:colOff>
      <xdr:row>554</xdr:row>
      <xdr:rowOff>7938</xdr:rowOff>
    </xdr:to>
    <xdr:sp macro="" textlink="">
      <xdr:nvSpPr>
        <xdr:cNvPr id="31" name="Corchetes 30">
          <a:extLst>
            <a:ext uri="{FF2B5EF4-FFF2-40B4-BE49-F238E27FC236}">
              <a16:creationId xmlns:a16="http://schemas.microsoft.com/office/drawing/2014/main" id="{F19164EA-34BB-4F96-A0BF-628CD94D63F0}"/>
            </a:ext>
          </a:extLst>
        </xdr:cNvPr>
        <xdr:cNvSpPr/>
      </xdr:nvSpPr>
      <xdr:spPr>
        <a:xfrm>
          <a:off x="3460749" y="54030562"/>
          <a:ext cx="2532063" cy="349251"/>
        </a:xfrm>
        <a:prstGeom prst="bracketPair">
          <a:avLst/>
        </a:prstGeom>
        <a:ln>
          <a:solidFill>
            <a:srgbClr val="FF0000"/>
          </a:solidFill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marL="0" indent="0" algn="l"/>
          <a:endParaRPr lang="es-PE" sz="1100">
            <a:solidFill>
              <a:schemeClr val="tx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31</xdr:col>
      <xdr:colOff>15874</xdr:colOff>
      <xdr:row>558</xdr:row>
      <xdr:rowOff>55563</xdr:rowOff>
    </xdr:from>
    <xdr:to>
      <xdr:col>54</xdr:col>
      <xdr:colOff>71438</xdr:colOff>
      <xdr:row>562</xdr:row>
      <xdr:rowOff>31750</xdr:rowOff>
    </xdr:to>
    <xdr:sp macro="" textlink="">
      <xdr:nvSpPr>
        <xdr:cNvPr id="32" name="Corchetes 31">
          <a:extLst>
            <a:ext uri="{FF2B5EF4-FFF2-40B4-BE49-F238E27FC236}">
              <a16:creationId xmlns:a16="http://schemas.microsoft.com/office/drawing/2014/main" id="{47F38157-F9DE-4C4C-B9E7-0266E25DC730}"/>
            </a:ext>
          </a:extLst>
        </xdr:cNvPr>
        <xdr:cNvSpPr/>
      </xdr:nvSpPr>
      <xdr:spPr>
        <a:xfrm>
          <a:off x="3595687" y="54808438"/>
          <a:ext cx="2508251" cy="357187"/>
        </a:xfrm>
        <a:prstGeom prst="bracketPair">
          <a:avLst/>
        </a:prstGeom>
        <a:ln>
          <a:solidFill>
            <a:srgbClr val="FF0000"/>
          </a:solidFill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marL="0" indent="0" algn="l"/>
          <a:endParaRPr lang="es-PE" sz="1100">
            <a:solidFill>
              <a:schemeClr val="tx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 editAs="oneCell">
    <xdr:from>
      <xdr:col>52</xdr:col>
      <xdr:colOff>0</xdr:colOff>
      <xdr:row>571</xdr:row>
      <xdr:rowOff>0</xdr:rowOff>
    </xdr:from>
    <xdr:to>
      <xdr:col>110</xdr:col>
      <xdr:colOff>45358</xdr:colOff>
      <xdr:row>580</xdr:row>
      <xdr:rowOff>9646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9D648459-5CC1-4ED7-929C-6A736A403B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5873750" y="55991125"/>
          <a:ext cx="6506483" cy="866896"/>
        </a:xfrm>
        <a:prstGeom prst="rect">
          <a:avLst/>
        </a:prstGeom>
        <a:ln w="12700">
          <a:solidFill>
            <a:srgbClr val="FF3399"/>
          </a:solidFill>
        </a:ln>
      </xdr:spPr>
    </xdr:pic>
    <xdr:clientData/>
  </xdr:twoCellAnchor>
  <xdr:twoCellAnchor>
    <xdr:from>
      <xdr:col>44</xdr:col>
      <xdr:colOff>0</xdr:colOff>
      <xdr:row>496</xdr:row>
      <xdr:rowOff>0</xdr:rowOff>
    </xdr:from>
    <xdr:to>
      <xdr:col>44</xdr:col>
      <xdr:colOff>7938</xdr:colOff>
      <xdr:row>550</xdr:row>
      <xdr:rowOff>71438</xdr:rowOff>
    </xdr:to>
    <xdr:cxnSp macro="">
      <xdr:nvCxnSpPr>
        <xdr:cNvPr id="24" name="Conector recto 23">
          <a:extLst>
            <a:ext uri="{FF2B5EF4-FFF2-40B4-BE49-F238E27FC236}">
              <a16:creationId xmlns:a16="http://schemas.microsoft.com/office/drawing/2014/main" id="{8FA8F652-D4C2-488D-90BB-6D9D8A17466B}"/>
            </a:ext>
          </a:extLst>
        </xdr:cNvPr>
        <xdr:cNvCxnSpPr/>
      </xdr:nvCxnSpPr>
      <xdr:spPr>
        <a:xfrm>
          <a:off x="4968875" y="48855313"/>
          <a:ext cx="7938" cy="5207000"/>
        </a:xfrm>
        <a:prstGeom prst="line">
          <a:avLst/>
        </a:prstGeom>
        <a:ln w="12700">
          <a:solidFill>
            <a:srgbClr val="C00000"/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15875</xdr:colOff>
      <xdr:row>528</xdr:row>
      <xdr:rowOff>87313</xdr:rowOff>
    </xdr:from>
    <xdr:to>
      <xdr:col>85</xdr:col>
      <xdr:colOff>47625</xdr:colOff>
      <xdr:row>529</xdr:row>
      <xdr:rowOff>31750</xdr:rowOff>
    </xdr:to>
    <xdr:cxnSp macro="">
      <xdr:nvCxnSpPr>
        <xdr:cNvPr id="33" name="Conector recto 32">
          <a:extLst>
            <a:ext uri="{FF2B5EF4-FFF2-40B4-BE49-F238E27FC236}">
              <a16:creationId xmlns:a16="http://schemas.microsoft.com/office/drawing/2014/main" id="{1F1591C9-7C89-45D5-9EFE-FDF49E744E90}"/>
            </a:ext>
          </a:extLst>
        </xdr:cNvPr>
        <xdr:cNvCxnSpPr/>
      </xdr:nvCxnSpPr>
      <xdr:spPr>
        <a:xfrm>
          <a:off x="523875" y="51982688"/>
          <a:ext cx="9080500" cy="39687"/>
        </a:xfrm>
        <a:prstGeom prst="line">
          <a:avLst/>
        </a:prstGeom>
        <a:ln w="12700">
          <a:solidFill>
            <a:srgbClr val="C00000"/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110</xdr:col>
      <xdr:colOff>71438</xdr:colOff>
      <xdr:row>86</xdr:row>
      <xdr:rowOff>31752</xdr:rowOff>
    </xdr:from>
    <xdr:to>
      <xdr:col>133</xdr:col>
      <xdr:colOff>381000</xdr:colOff>
      <xdr:row>90</xdr:row>
      <xdr:rowOff>79376</xdr:rowOff>
    </xdr:to>
    <xdr:sp macro="" textlink="">
      <xdr:nvSpPr>
        <xdr:cNvPr id="18" name="Rectángulo 17">
          <a:extLst>
            <a:ext uri="{FF2B5EF4-FFF2-40B4-BE49-F238E27FC236}">
              <a16:creationId xmlns:a16="http://schemas.microsoft.com/office/drawing/2014/main" id="{502A7A43-8BE9-4D03-934A-D8529F62130F}"/>
            </a:ext>
          </a:extLst>
        </xdr:cNvPr>
        <xdr:cNvSpPr/>
      </xdr:nvSpPr>
      <xdr:spPr>
        <a:xfrm>
          <a:off x="12406313" y="9763127"/>
          <a:ext cx="2865437" cy="428624"/>
        </a:xfrm>
        <a:prstGeom prst="rect">
          <a:avLst/>
        </a:prstGeom>
        <a:noFill/>
        <a:ln w="28575">
          <a:solidFill>
            <a:srgbClr val="FF0066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1.xml"/><Relationship Id="rId3" Type="http://schemas.openxmlformats.org/officeDocument/2006/relationships/hyperlink" Target="mailto:&#966;v#7@" TargetMode="External"/><Relationship Id="rId7" Type="http://schemas.openxmlformats.org/officeDocument/2006/relationships/printerSettings" Target="../printerSettings/printerSettings1.bin"/><Relationship Id="rId2" Type="http://schemas.openxmlformats.org/officeDocument/2006/relationships/hyperlink" Target="mailto:&#966;v#7@" TargetMode="External"/><Relationship Id="rId1" Type="http://schemas.openxmlformats.org/officeDocument/2006/relationships/hyperlink" Target="mailto:&#966;v#7@" TargetMode="External"/><Relationship Id="rId6" Type="http://schemas.openxmlformats.org/officeDocument/2006/relationships/hyperlink" Target="mailto:&#966;v#7@" TargetMode="External"/><Relationship Id="rId5" Type="http://schemas.openxmlformats.org/officeDocument/2006/relationships/hyperlink" Target="mailto:&#966;v#7@" TargetMode="External"/><Relationship Id="rId4" Type="http://schemas.openxmlformats.org/officeDocument/2006/relationships/hyperlink" Target="mailto:&#966;v#7@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99FF66"/>
  </sheetPr>
  <dimension ref="A1:BO2617"/>
  <sheetViews>
    <sheetView showGridLines="0" tabSelected="1" zoomScale="84" zoomScaleNormal="84" workbookViewId="0">
      <selection activeCell="BR9" sqref="BR9"/>
    </sheetView>
  </sheetViews>
  <sheetFormatPr baseColWidth="10" defaultColWidth="3.7109375" defaultRowHeight="18"/>
  <cols>
    <col min="1" max="5" width="3.7109375" style="207"/>
    <col min="6" max="6" width="4.42578125" style="207" bestFit="1" customWidth="1"/>
    <col min="7" max="7" width="4.5703125" style="207" customWidth="1"/>
    <col min="8" max="9" width="3.7109375" style="207"/>
    <col min="10" max="10" width="4.42578125" style="207" customWidth="1"/>
    <col min="11" max="11" width="3.7109375" style="207"/>
    <col min="12" max="12" width="5" style="207" customWidth="1"/>
    <col min="13" max="13" width="3.7109375" style="207"/>
    <col min="14" max="14" width="4.42578125" style="207" customWidth="1"/>
    <col min="15" max="15" width="3.7109375" style="207"/>
    <col min="16" max="16" width="4.42578125" style="207" customWidth="1"/>
    <col min="17" max="18" width="3.7109375" style="207"/>
    <col min="19" max="19" width="4.7109375" style="207" customWidth="1"/>
    <col min="20" max="20" width="4.42578125" style="207" customWidth="1"/>
    <col min="21" max="22" width="3.7109375" style="207"/>
    <col min="23" max="23" width="4.140625" style="207" customWidth="1"/>
    <col min="24" max="37" width="3.7109375" style="207"/>
    <col min="38" max="38" width="5.42578125" style="207" customWidth="1"/>
    <col min="39" max="40" width="3.7109375" style="207"/>
    <col min="41" max="41" width="4.42578125" style="207" customWidth="1"/>
    <col min="42" max="44" width="3.7109375" style="207"/>
    <col min="45" max="45" width="4.5703125" style="207" customWidth="1"/>
    <col min="46" max="49" width="3.7109375" style="207"/>
    <col min="50" max="50" width="4.140625" style="207" customWidth="1"/>
    <col min="51" max="55" width="3.7109375" style="207"/>
    <col min="56" max="56" width="4.28515625" style="207" customWidth="1"/>
    <col min="57" max="16384" width="3.7109375" style="207"/>
  </cols>
  <sheetData>
    <row r="1" spans="1:64" ht="18.75" thickBot="1">
      <c r="A1" s="205"/>
      <c r="B1" s="206"/>
      <c r="C1" s="206"/>
      <c r="D1" s="206"/>
      <c r="E1" s="206"/>
      <c r="F1" s="206"/>
      <c r="G1" s="206"/>
      <c r="H1" s="206"/>
      <c r="I1" s="206"/>
      <c r="J1" s="206"/>
      <c r="K1" s="206"/>
      <c r="L1" s="206"/>
      <c r="M1" s="206"/>
      <c r="N1" s="206"/>
      <c r="O1" s="206"/>
      <c r="P1" s="206"/>
      <c r="Q1" s="206"/>
      <c r="R1" s="206"/>
      <c r="S1" s="206"/>
      <c r="T1" s="206"/>
      <c r="U1" s="206"/>
      <c r="V1" s="206"/>
      <c r="W1" s="206"/>
      <c r="X1" s="206"/>
      <c r="Y1" s="206"/>
      <c r="Z1" s="206"/>
      <c r="AA1" s="206"/>
      <c r="AB1" s="206"/>
      <c r="AC1" s="206"/>
      <c r="AD1" s="206"/>
      <c r="AE1" s="206"/>
      <c r="AF1" s="206"/>
      <c r="AG1" s="206"/>
      <c r="AH1" s="206"/>
      <c r="AI1" s="206"/>
      <c r="AJ1" s="206"/>
      <c r="AK1" s="206"/>
      <c r="AL1" s="206"/>
      <c r="AM1" s="206"/>
      <c r="AN1" s="206"/>
      <c r="AO1" s="206"/>
      <c r="AP1" s="206"/>
      <c r="AQ1" s="206"/>
      <c r="AR1" s="206"/>
      <c r="AS1" s="206"/>
      <c r="AT1" s="206"/>
      <c r="AU1" s="206"/>
      <c r="AV1" s="206"/>
      <c r="AW1" s="206"/>
      <c r="AX1" s="206"/>
      <c r="AY1" s="206"/>
      <c r="AZ1" s="206"/>
      <c r="BA1" s="206"/>
      <c r="BB1" s="206"/>
      <c r="BC1" s="206"/>
      <c r="BD1" s="206"/>
      <c r="BE1" s="206"/>
      <c r="BF1" s="206"/>
      <c r="BG1" s="206"/>
      <c r="BH1" s="206"/>
      <c r="BI1" s="206"/>
      <c r="BJ1" s="206"/>
      <c r="BK1" s="206"/>
      <c r="BL1" s="206"/>
    </row>
    <row r="2" spans="1:64" ht="14.25" customHeight="1">
      <c r="A2" s="208"/>
      <c r="B2" s="1175" t="s">
        <v>162</v>
      </c>
      <c r="C2" s="1176"/>
      <c r="D2" s="1176"/>
      <c r="E2" s="1176"/>
      <c r="F2" s="1176"/>
      <c r="G2" s="1176"/>
      <c r="H2" s="1176"/>
      <c r="I2" s="1176"/>
      <c r="J2" s="1176"/>
      <c r="K2" s="1176"/>
      <c r="L2" s="1176"/>
      <c r="M2" s="1176"/>
      <c r="N2" s="1176"/>
      <c r="O2" s="1176"/>
      <c r="P2" s="1176"/>
      <c r="Q2" s="1176"/>
      <c r="R2" s="1176"/>
      <c r="S2" s="1176"/>
      <c r="T2" s="1176"/>
      <c r="U2" s="1176"/>
      <c r="V2" s="1176"/>
      <c r="W2" s="1176"/>
      <c r="X2" s="1176"/>
      <c r="Y2" s="1176"/>
      <c r="Z2" s="1176"/>
      <c r="AA2" s="1176"/>
      <c r="AB2" s="1176"/>
      <c r="AC2" s="1176"/>
      <c r="AD2" s="1176"/>
      <c r="AE2" s="1176"/>
      <c r="AF2" s="1176"/>
      <c r="AG2" s="1176"/>
      <c r="AH2" s="1176"/>
      <c r="AI2" s="1176"/>
      <c r="AJ2" s="1176"/>
      <c r="AK2" s="1176"/>
      <c r="AL2" s="1176"/>
      <c r="AM2" s="1176"/>
      <c r="AN2" s="1176"/>
      <c r="AO2" s="1176"/>
      <c r="AP2" s="1176"/>
      <c r="AQ2" s="1176"/>
      <c r="AR2" s="1176"/>
      <c r="AS2" s="1176"/>
      <c r="AT2" s="1176"/>
      <c r="AU2" s="1176"/>
      <c r="AV2" s="1176"/>
      <c r="AW2" s="1176"/>
      <c r="AX2" s="1176"/>
      <c r="AY2" s="1176"/>
      <c r="AZ2" s="1176"/>
      <c r="BA2" s="1176"/>
      <c r="BB2" s="1176"/>
      <c r="BC2" s="1176"/>
      <c r="BD2" s="1176"/>
      <c r="BE2" s="1176"/>
      <c r="BF2" s="1176"/>
      <c r="BG2" s="1176"/>
      <c r="BH2" s="1176"/>
      <c r="BI2" s="1176"/>
      <c r="BJ2" s="1176"/>
      <c r="BK2" s="1176"/>
      <c r="BL2" s="1177"/>
    </row>
    <row r="3" spans="1:64" ht="18.75" thickBot="1">
      <c r="A3" s="208"/>
      <c r="B3" s="1178"/>
      <c r="C3" s="1179"/>
      <c r="D3" s="1179"/>
      <c r="E3" s="1179"/>
      <c r="F3" s="1179"/>
      <c r="G3" s="1179"/>
      <c r="H3" s="1179"/>
      <c r="I3" s="1179"/>
      <c r="J3" s="1179"/>
      <c r="K3" s="1179"/>
      <c r="L3" s="1179"/>
      <c r="M3" s="1179"/>
      <c r="N3" s="1179"/>
      <c r="O3" s="1179"/>
      <c r="P3" s="1179"/>
      <c r="Q3" s="1179"/>
      <c r="R3" s="1179"/>
      <c r="S3" s="1179"/>
      <c r="T3" s="1179"/>
      <c r="U3" s="1179"/>
      <c r="V3" s="1179"/>
      <c r="W3" s="1179"/>
      <c r="X3" s="1179"/>
      <c r="Y3" s="1179"/>
      <c r="Z3" s="1179"/>
      <c r="AA3" s="1179"/>
      <c r="AB3" s="1179"/>
      <c r="AC3" s="1179"/>
      <c r="AD3" s="1179"/>
      <c r="AE3" s="1179"/>
      <c r="AF3" s="1179"/>
      <c r="AG3" s="1179"/>
      <c r="AH3" s="1179"/>
      <c r="AI3" s="1179"/>
      <c r="AJ3" s="1179"/>
      <c r="AK3" s="1179"/>
      <c r="AL3" s="1179"/>
      <c r="AM3" s="1179"/>
      <c r="AN3" s="1179"/>
      <c r="AO3" s="1179"/>
      <c r="AP3" s="1179"/>
      <c r="AQ3" s="1179"/>
      <c r="AR3" s="1179"/>
      <c r="AS3" s="1179"/>
      <c r="AT3" s="1179"/>
      <c r="AU3" s="1179"/>
      <c r="AV3" s="1179"/>
      <c r="AW3" s="1179"/>
      <c r="AX3" s="1179"/>
      <c r="AY3" s="1179"/>
      <c r="AZ3" s="1179"/>
      <c r="BA3" s="1179"/>
      <c r="BB3" s="1179"/>
      <c r="BC3" s="1179"/>
      <c r="BD3" s="1179"/>
      <c r="BE3" s="1179"/>
      <c r="BF3" s="1179"/>
      <c r="BG3" s="1179"/>
      <c r="BH3" s="1179"/>
      <c r="BI3" s="1179"/>
      <c r="BJ3" s="1179"/>
      <c r="BK3" s="1179"/>
      <c r="BL3" s="1180"/>
    </row>
    <row r="4" spans="1:64" ht="6.75" customHeight="1" thickBot="1">
      <c r="A4" s="208"/>
      <c r="B4" s="209"/>
      <c r="BL4" s="210"/>
    </row>
    <row r="5" spans="1:64" ht="20.25" thickBot="1">
      <c r="A5" s="208"/>
      <c r="B5" s="209"/>
      <c r="C5" s="515" t="s">
        <v>425</v>
      </c>
      <c r="D5" s="516"/>
      <c r="E5" s="516"/>
      <c r="F5" s="516"/>
      <c r="G5" s="516"/>
      <c r="H5" s="516"/>
      <c r="I5" s="516"/>
      <c r="J5" s="516"/>
      <c r="K5" s="516"/>
      <c r="L5" s="516"/>
      <c r="M5" s="516"/>
      <c r="N5" s="516"/>
      <c r="O5" s="516"/>
      <c r="P5" s="516"/>
      <c r="Q5" s="516"/>
      <c r="R5" s="516"/>
      <c r="S5" s="516"/>
      <c r="T5" s="516"/>
      <c r="U5" s="516"/>
      <c r="V5" s="516"/>
      <c r="W5" s="516"/>
      <c r="X5" s="516"/>
      <c r="Y5" s="516"/>
      <c r="Z5" s="516"/>
      <c r="AA5" s="516"/>
      <c r="AB5" s="517"/>
      <c r="BL5" s="210"/>
    </row>
    <row r="6" spans="1:64">
      <c r="A6" s="208"/>
      <c r="B6" s="209"/>
      <c r="BL6" s="210"/>
    </row>
    <row r="7" spans="1:64">
      <c r="A7" s="208"/>
      <c r="B7" s="209"/>
      <c r="BL7" s="210"/>
    </row>
    <row r="8" spans="1:64">
      <c r="A8" s="208"/>
      <c r="B8" s="209"/>
      <c r="AC8" s="215"/>
      <c r="AD8" s="215"/>
      <c r="AE8" s="215"/>
      <c r="AF8" s="215"/>
      <c r="AG8" s="215"/>
      <c r="AH8" s="215"/>
      <c r="AI8" s="215"/>
      <c r="AJ8" s="215"/>
      <c r="AK8" s="215"/>
      <c r="AL8" s="215"/>
      <c r="AM8" s="215"/>
      <c r="AN8" s="215"/>
      <c r="AO8" s="215"/>
      <c r="AP8" s="215"/>
      <c r="AQ8" s="215"/>
      <c r="AR8" s="215"/>
      <c r="AS8" s="215"/>
      <c r="AT8" s="215"/>
      <c r="AU8" s="215"/>
      <c r="AV8" s="215"/>
      <c r="AW8" s="215"/>
      <c r="AX8" s="215"/>
      <c r="AY8" s="215"/>
      <c r="AZ8" s="215"/>
      <c r="BA8" s="215"/>
      <c r="BB8" s="215"/>
      <c r="BL8" s="210"/>
    </row>
    <row r="9" spans="1:64">
      <c r="A9" s="208"/>
      <c r="B9" s="209"/>
      <c r="C9" s="211" t="s">
        <v>163</v>
      </c>
      <c r="AC9" s="215"/>
      <c r="AD9" s="215"/>
      <c r="AE9" s="215"/>
      <c r="AF9" s="215"/>
      <c r="AG9" s="215"/>
      <c r="AH9" s="215"/>
      <c r="AI9" s="458"/>
      <c r="AJ9" s="458"/>
      <c r="AK9" s="458"/>
      <c r="AL9" s="458"/>
      <c r="AM9" s="459"/>
      <c r="AN9" s="464"/>
      <c r="AO9" s="462"/>
      <c r="AP9" s="465"/>
      <c r="AQ9" s="215"/>
      <c r="AR9" s="258" t="s">
        <v>424</v>
      </c>
      <c r="AS9" s="215"/>
      <c r="AU9" s="215"/>
      <c r="AV9" s="499">
        <f>T16</f>
        <v>0.3</v>
      </c>
      <c r="AW9" s="498"/>
      <c r="AX9" s="498"/>
      <c r="BB9" s="215"/>
      <c r="BL9" s="210"/>
    </row>
    <row r="10" spans="1:64">
      <c r="A10" s="208"/>
      <c r="B10" s="209"/>
      <c r="AC10" s="215"/>
      <c r="AD10" s="215"/>
      <c r="AE10" s="215"/>
      <c r="AF10" s="215"/>
      <c r="AG10" s="215"/>
      <c r="AH10" s="215"/>
      <c r="AI10" s="454"/>
      <c r="AJ10" s="454"/>
      <c r="AK10" s="454"/>
      <c r="AL10" s="454"/>
      <c r="AM10" s="454"/>
      <c r="AN10" s="464"/>
      <c r="AO10" s="462"/>
      <c r="AP10" s="465"/>
      <c r="AQ10" s="454"/>
      <c r="AR10" s="454"/>
      <c r="AS10" s="454"/>
      <c r="AT10" s="454"/>
      <c r="AU10" s="454"/>
      <c r="AV10" s="215"/>
      <c r="AW10" s="215"/>
      <c r="AX10" s="215"/>
      <c r="AY10" s="215"/>
      <c r="BL10" s="210"/>
    </row>
    <row r="11" spans="1:64" ht="20.25">
      <c r="A11" s="208"/>
      <c r="B11" s="209"/>
      <c r="C11" s="505" t="s">
        <v>164</v>
      </c>
      <c r="D11" s="506"/>
      <c r="E11" s="507"/>
      <c r="F11" s="508">
        <v>2.4</v>
      </c>
      <c r="G11" s="509"/>
      <c r="H11" s="509"/>
      <c r="I11" s="509"/>
      <c r="J11" s="509"/>
      <c r="K11" s="510"/>
      <c r="Q11" s="511" t="s">
        <v>57</v>
      </c>
      <c r="R11" s="506"/>
      <c r="S11" s="507"/>
      <c r="T11" s="512">
        <f>'MET. y EXT.'!AF424</f>
        <v>306.57439407324671</v>
      </c>
      <c r="U11" s="513"/>
      <c r="V11" s="513"/>
      <c r="W11" s="513"/>
      <c r="X11" s="513"/>
      <c r="Y11" s="514"/>
      <c r="AF11" s="215"/>
      <c r="AG11" s="215"/>
      <c r="AH11" s="215"/>
      <c r="AI11" s="454"/>
      <c r="AJ11" s="523" t="s">
        <v>422</v>
      </c>
      <c r="AK11" s="524"/>
      <c r="AL11" s="524"/>
      <c r="AM11" s="454"/>
      <c r="AN11" s="518" t="str">
        <f>C13</f>
        <v>f'c col =</v>
      </c>
      <c r="AO11" s="519"/>
      <c r="AP11" s="520"/>
      <c r="AQ11" s="521">
        <f>F13</f>
        <v>350</v>
      </c>
      <c r="AR11" s="522"/>
      <c r="AS11" s="522"/>
      <c r="AT11" s="522"/>
      <c r="AU11" s="454"/>
      <c r="AV11" s="215"/>
      <c r="AW11" s="215"/>
      <c r="AX11" s="215"/>
      <c r="AY11" s="215"/>
      <c r="AZ11" s="215"/>
      <c r="BA11" s="215"/>
      <c r="BB11" s="215"/>
      <c r="BL11" s="210"/>
    </row>
    <row r="12" spans="1:64" ht="20.25">
      <c r="A12" s="208"/>
      <c r="B12" s="209"/>
      <c r="C12" s="505" t="s">
        <v>165</v>
      </c>
      <c r="D12" s="506"/>
      <c r="E12" s="507"/>
      <c r="F12" s="508">
        <f>'MET. y EXT.'!N7</f>
        <v>1.88</v>
      </c>
      <c r="G12" s="509"/>
      <c r="H12" s="509"/>
      <c r="I12" s="509"/>
      <c r="J12" s="509"/>
      <c r="K12" s="510"/>
      <c r="Q12" s="511" t="s">
        <v>56</v>
      </c>
      <c r="R12" s="506"/>
      <c r="S12" s="507"/>
      <c r="T12" s="512">
        <f>'MET. y EXT.'!AF427</f>
        <v>83.480082938348446</v>
      </c>
      <c r="U12" s="513"/>
      <c r="V12" s="513"/>
      <c r="W12" s="513"/>
      <c r="X12" s="513"/>
      <c r="Y12" s="514"/>
      <c r="AC12" s="215"/>
      <c r="AD12" s="312" t="s">
        <v>423</v>
      </c>
      <c r="AE12" s="469" t="s">
        <v>27</v>
      </c>
      <c r="AF12" s="499">
        <f>AY12+AV9</f>
        <v>2.4</v>
      </c>
      <c r="AG12" s="499"/>
      <c r="AH12" s="499"/>
      <c r="AI12" s="454"/>
      <c r="AJ12" s="454"/>
      <c r="AK12" s="454"/>
      <c r="AL12" s="454"/>
      <c r="AM12" s="456"/>
      <c r="AN12" s="464"/>
      <c r="AO12" s="462"/>
      <c r="AP12" s="465"/>
      <c r="AQ12" s="455"/>
      <c r="AR12" s="454"/>
      <c r="AS12" s="454"/>
      <c r="AT12" s="454"/>
      <c r="AU12" s="454"/>
      <c r="AV12" s="215"/>
      <c r="AW12" s="215" t="s">
        <v>115</v>
      </c>
      <c r="AY12" s="499">
        <f>T15</f>
        <v>2.1</v>
      </c>
      <c r="AZ12" s="499"/>
      <c r="BA12" s="499"/>
      <c r="BL12" s="210"/>
    </row>
    <row r="13" spans="1:64" ht="19.5" thickBot="1">
      <c r="A13" s="208"/>
      <c r="B13" s="209"/>
      <c r="C13" s="505" t="s">
        <v>124</v>
      </c>
      <c r="D13" s="506"/>
      <c r="E13" s="507"/>
      <c r="F13" s="527">
        <f>'MET. y EXT.'!BW23</f>
        <v>350</v>
      </c>
      <c r="G13" s="528"/>
      <c r="H13" s="528"/>
      <c r="I13" s="528"/>
      <c r="J13" s="528"/>
      <c r="K13" s="529"/>
      <c r="Q13" s="511" t="s">
        <v>166</v>
      </c>
      <c r="R13" s="506"/>
      <c r="S13" s="507"/>
      <c r="T13" s="543">
        <f>'MET. y EXT.'!S578</f>
        <v>-0.20147642880128849</v>
      </c>
      <c r="U13" s="544"/>
      <c r="V13" s="544"/>
      <c r="W13" s="544"/>
      <c r="X13" s="544"/>
      <c r="Y13" s="545"/>
      <c r="AC13" s="215"/>
      <c r="AD13" s="215"/>
      <c r="AE13" s="215"/>
      <c r="AF13" s="215"/>
      <c r="AG13" s="215"/>
      <c r="AH13" s="215"/>
      <c r="AI13" s="457"/>
      <c r="AJ13" s="454"/>
      <c r="AK13" s="454"/>
      <c r="AL13" s="454"/>
      <c r="AM13" s="454"/>
      <c r="AN13" s="464"/>
      <c r="AO13" s="462"/>
      <c r="AP13" s="465"/>
      <c r="AQ13" s="454"/>
      <c r="AR13" s="454"/>
      <c r="AS13" s="454"/>
      <c r="AT13" s="454"/>
      <c r="AU13" s="454"/>
      <c r="AV13" s="215"/>
      <c r="AW13" s="215"/>
      <c r="AX13" s="215"/>
      <c r="AY13" s="215"/>
      <c r="AZ13" s="215"/>
      <c r="BA13" s="215"/>
      <c r="BB13" s="215"/>
      <c r="BL13" s="210"/>
    </row>
    <row r="14" spans="1:64" ht="18.75">
      <c r="A14" s="208"/>
      <c r="B14" s="209"/>
      <c r="C14" s="505" t="s">
        <v>126</v>
      </c>
      <c r="D14" s="506"/>
      <c r="E14" s="507"/>
      <c r="F14" s="527">
        <f>'MET. y EXT.'!BA23</f>
        <v>280</v>
      </c>
      <c r="G14" s="528"/>
      <c r="H14" s="528"/>
      <c r="I14" s="528"/>
      <c r="J14" s="528"/>
      <c r="K14" s="529"/>
      <c r="Q14" s="511" t="s">
        <v>167</v>
      </c>
      <c r="R14" s="506"/>
      <c r="S14" s="507"/>
      <c r="T14" s="543">
        <f>'MET. y EXT.'!S590</f>
        <v>0.23667296030348911</v>
      </c>
      <c r="U14" s="544"/>
      <c r="V14" s="544"/>
      <c r="W14" s="544"/>
      <c r="X14" s="544"/>
      <c r="Y14" s="545"/>
      <c r="AC14" s="215"/>
      <c r="AD14" s="215"/>
      <c r="AE14" s="215"/>
      <c r="AF14" s="215"/>
      <c r="AG14" s="215"/>
      <c r="AH14" s="215"/>
      <c r="AI14" s="460"/>
      <c r="AJ14" s="461"/>
      <c r="AK14" s="461"/>
      <c r="AL14" s="461"/>
      <c r="AM14" s="461"/>
      <c r="AN14" s="462"/>
      <c r="AO14" s="462"/>
      <c r="AP14" s="462"/>
      <c r="AQ14" s="461"/>
      <c r="AR14" s="461"/>
      <c r="AS14" s="461"/>
      <c r="AT14" s="461"/>
      <c r="AU14" s="463"/>
      <c r="AV14" s="215"/>
      <c r="AW14" s="215"/>
      <c r="AX14" s="215"/>
      <c r="AY14" s="215"/>
      <c r="AZ14" s="215"/>
      <c r="BA14" s="215"/>
      <c r="BB14" s="215"/>
      <c r="BL14" s="210"/>
    </row>
    <row r="15" spans="1:64" ht="18.75">
      <c r="A15" s="208"/>
      <c r="B15" s="209"/>
      <c r="C15" s="505" t="s">
        <v>114</v>
      </c>
      <c r="D15" s="506"/>
      <c r="E15" s="507"/>
      <c r="F15" s="527">
        <v>3500</v>
      </c>
      <c r="G15" s="528"/>
      <c r="H15" s="528"/>
      <c r="I15" s="528"/>
      <c r="J15" s="528"/>
      <c r="K15" s="529"/>
      <c r="L15" s="548" t="s">
        <v>439</v>
      </c>
      <c r="M15" s="549"/>
      <c r="N15" s="549"/>
      <c r="Q15" s="511" t="s">
        <v>168</v>
      </c>
      <c r="R15" s="506"/>
      <c r="S15" s="507"/>
      <c r="T15" s="543">
        <f>'MET. y EXT.'!Q6</f>
        <v>2.1</v>
      </c>
      <c r="U15" s="544"/>
      <c r="V15" s="544"/>
      <c r="W15" s="544"/>
      <c r="X15" s="544"/>
      <c r="Y15" s="545"/>
      <c r="AC15" s="215"/>
      <c r="AD15" s="215"/>
      <c r="AE15" s="215"/>
      <c r="AF15" s="215"/>
      <c r="AG15" s="215"/>
      <c r="AH15" s="215"/>
      <c r="AI15" s="464"/>
      <c r="AJ15" s="462"/>
      <c r="AK15" s="462"/>
      <c r="AL15" s="462"/>
      <c r="AM15" s="462"/>
      <c r="AN15" s="462"/>
      <c r="AO15" s="462"/>
      <c r="AP15" s="462"/>
      <c r="AQ15" s="462"/>
      <c r="AR15" s="462"/>
      <c r="AS15" s="462"/>
      <c r="AT15" s="462"/>
      <c r="AU15" s="465"/>
      <c r="AV15" s="215"/>
      <c r="AW15" s="215" t="s">
        <v>421</v>
      </c>
      <c r="AX15" s="215"/>
      <c r="AY15" s="215"/>
      <c r="AZ15" s="215"/>
      <c r="BA15" s="215"/>
      <c r="BB15" s="215"/>
      <c r="BL15" s="210"/>
    </row>
    <row r="16" spans="1:64" ht="19.5" thickBot="1">
      <c r="A16" s="208"/>
      <c r="B16" s="209"/>
      <c r="C16" s="546" t="s">
        <v>128</v>
      </c>
      <c r="D16" s="546"/>
      <c r="E16" s="546"/>
      <c r="F16" s="547">
        <f>'MET. y EXT.'!BG6</f>
        <v>9.1</v>
      </c>
      <c r="G16" s="547"/>
      <c r="H16" s="547"/>
      <c r="I16" s="547"/>
      <c r="J16" s="547"/>
      <c r="K16" s="547"/>
      <c r="Q16" s="511" t="s">
        <v>13</v>
      </c>
      <c r="R16" s="506"/>
      <c r="S16" s="507"/>
      <c r="T16" s="543">
        <f>'MET. y EXT.'!BD11/100</f>
        <v>0.3</v>
      </c>
      <c r="U16" s="544"/>
      <c r="V16" s="544"/>
      <c r="W16" s="544"/>
      <c r="X16" s="544"/>
      <c r="Y16" s="545"/>
      <c r="AC16" s="215"/>
      <c r="AD16" s="215"/>
      <c r="AE16" s="215"/>
      <c r="AF16" s="215"/>
      <c r="AG16" s="215"/>
      <c r="AH16" s="215"/>
      <c r="AI16" s="466"/>
      <c r="AJ16" s="467"/>
      <c r="AK16" s="467"/>
      <c r="AL16" s="467" t="str">
        <f>C14</f>
        <v>f'c zap =</v>
      </c>
      <c r="AM16" s="467"/>
      <c r="AN16" s="467"/>
      <c r="AO16" s="525">
        <f>F14</f>
        <v>280</v>
      </c>
      <c r="AP16" s="525"/>
      <c r="AQ16" s="525"/>
      <c r="AR16" s="525"/>
      <c r="AS16" s="467"/>
      <c r="AT16" s="467"/>
      <c r="AU16" s="468"/>
      <c r="AV16" s="215"/>
      <c r="AW16" s="215"/>
      <c r="AX16" s="215"/>
      <c r="AY16" s="215"/>
      <c r="AZ16" s="215"/>
      <c r="BA16" s="215"/>
      <c r="BB16" s="215"/>
      <c r="BL16" s="210"/>
    </row>
    <row r="17" spans="1:64" ht="18.75">
      <c r="A17" s="208"/>
      <c r="B17" s="209"/>
      <c r="C17" s="546"/>
      <c r="D17" s="546"/>
      <c r="E17" s="546"/>
      <c r="F17" s="526">
        <f>F16*10</f>
        <v>91</v>
      </c>
      <c r="G17" s="526"/>
      <c r="H17" s="526"/>
      <c r="I17" s="526"/>
      <c r="J17" s="526"/>
      <c r="K17" s="526"/>
      <c r="Q17" s="511" t="s">
        <v>169</v>
      </c>
      <c r="R17" s="506"/>
      <c r="S17" s="507"/>
      <c r="T17" s="527">
        <v>400</v>
      </c>
      <c r="U17" s="528"/>
      <c r="V17" s="528"/>
      <c r="W17" s="528"/>
      <c r="X17" s="528"/>
      <c r="Y17" s="529"/>
      <c r="Z17" s="207" t="s">
        <v>432</v>
      </c>
      <c r="AP17" s="212"/>
      <c r="AQ17" s="212"/>
      <c r="BL17" s="210"/>
    </row>
    <row r="18" spans="1:64">
      <c r="A18" s="208"/>
      <c r="B18" s="209"/>
      <c r="AN18" s="453" t="s">
        <v>79</v>
      </c>
      <c r="BL18" s="210"/>
    </row>
    <row r="19" spans="1:64" s="215" customFormat="1" ht="12.75" customHeight="1">
      <c r="A19" s="213"/>
      <c r="B19" s="214"/>
      <c r="BL19" s="216"/>
    </row>
    <row r="20" spans="1:64" s="220" customFormat="1" ht="18.75" thickBot="1">
      <c r="A20" s="217"/>
      <c r="B20" s="218"/>
      <c r="C20" s="219" t="s">
        <v>405</v>
      </c>
      <c r="BL20" s="221"/>
    </row>
    <row r="21" spans="1:64" s="215" customFormat="1" ht="21.75" thickBot="1">
      <c r="A21" s="213"/>
      <c r="B21" s="214"/>
      <c r="AG21" s="530" t="s">
        <v>136</v>
      </c>
      <c r="AH21" s="531"/>
      <c r="AI21" s="531"/>
      <c r="AJ21" s="531"/>
      <c r="AK21" s="531"/>
      <c r="AL21" s="532"/>
      <c r="BL21" s="216"/>
    </row>
    <row r="22" spans="1:64" s="215" customFormat="1" ht="21">
      <c r="A22" s="213"/>
      <c r="B22" s="214"/>
      <c r="C22" s="222" t="s">
        <v>170</v>
      </c>
      <c r="AG22" s="533" t="s">
        <v>134</v>
      </c>
      <c r="AH22" s="534"/>
      <c r="AI22" s="535"/>
      <c r="AJ22" s="223" t="s">
        <v>171</v>
      </c>
      <c r="AK22" s="539">
        <v>1.1000000000000001</v>
      </c>
      <c r="AL22" s="540"/>
      <c r="BL22" s="216"/>
    </row>
    <row r="23" spans="1:64" s="215" customFormat="1" ht="21.75" thickBot="1">
      <c r="A23" s="213"/>
      <c r="B23" s="214"/>
      <c r="C23" s="215" t="s">
        <v>163</v>
      </c>
      <c r="AG23" s="536"/>
      <c r="AH23" s="537"/>
      <c r="AI23" s="538"/>
      <c r="AJ23" s="224" t="s">
        <v>172</v>
      </c>
      <c r="AK23" s="541">
        <v>0.3</v>
      </c>
      <c r="AL23" s="542"/>
      <c r="BL23" s="216"/>
    </row>
    <row r="24" spans="1:64" s="215" customFormat="1" ht="21" customHeight="1" thickBot="1">
      <c r="A24" s="213"/>
      <c r="B24" s="214"/>
      <c r="AG24" s="566" t="s">
        <v>175</v>
      </c>
      <c r="AH24" s="567"/>
      <c r="AI24" s="568"/>
      <c r="AJ24" s="223" t="s">
        <v>171</v>
      </c>
      <c r="AK24" s="539">
        <v>1.25</v>
      </c>
      <c r="AL24" s="540"/>
      <c r="BL24" s="216"/>
    </row>
    <row r="25" spans="1:64" s="215" customFormat="1" ht="21.75" thickBot="1">
      <c r="A25" s="213"/>
      <c r="B25" s="214"/>
      <c r="D25" s="572" t="s">
        <v>176</v>
      </c>
      <c r="E25" s="573"/>
      <c r="F25" s="573"/>
      <c r="G25" s="573"/>
      <c r="H25" s="574" t="s">
        <v>177</v>
      </c>
      <c r="I25" s="575"/>
      <c r="J25" s="575"/>
      <c r="K25" s="576"/>
      <c r="M25" s="225" t="s">
        <v>173</v>
      </c>
      <c r="N25" s="226"/>
      <c r="O25" s="226" t="s">
        <v>174</v>
      </c>
      <c r="P25" s="226"/>
      <c r="Q25" s="227"/>
      <c r="AG25" s="569"/>
      <c r="AH25" s="570"/>
      <c r="AI25" s="571"/>
      <c r="AJ25" s="224" t="s">
        <v>172</v>
      </c>
      <c r="AK25" s="541">
        <v>0.25</v>
      </c>
      <c r="AL25" s="542"/>
      <c r="BL25" s="216"/>
    </row>
    <row r="26" spans="1:64" s="215" customFormat="1" ht="21">
      <c r="A26" s="213"/>
      <c r="B26" s="214"/>
      <c r="D26" s="577" t="s">
        <v>178</v>
      </c>
      <c r="E26" s="557"/>
      <c r="F26" s="557"/>
      <c r="G26" s="557"/>
      <c r="H26" s="578">
        <f>T11+T12</f>
        <v>390.05447701159517</v>
      </c>
      <c r="I26" s="578"/>
      <c r="J26" s="578"/>
      <c r="K26" s="579"/>
      <c r="AG26" s="580" t="s">
        <v>135</v>
      </c>
      <c r="AH26" s="581"/>
      <c r="AI26" s="582"/>
      <c r="AJ26" s="228" t="s">
        <v>171</v>
      </c>
      <c r="AK26" s="583">
        <v>1.5</v>
      </c>
      <c r="AL26" s="584"/>
      <c r="BL26" s="216"/>
    </row>
    <row r="27" spans="1:64" s="215" customFormat="1" ht="21.75" thickBot="1">
      <c r="A27" s="213"/>
      <c r="B27" s="214"/>
      <c r="D27" s="577" t="s">
        <v>179</v>
      </c>
      <c r="E27" s="557"/>
      <c r="F27" s="557"/>
      <c r="G27" s="557"/>
      <c r="H27" s="556">
        <f>AK22</f>
        <v>1.1000000000000001</v>
      </c>
      <c r="I27" s="557"/>
      <c r="J27" s="557"/>
      <c r="K27" s="558"/>
      <c r="AG27" s="536"/>
      <c r="AH27" s="537"/>
      <c r="AI27" s="538"/>
      <c r="AJ27" s="224" t="s">
        <v>172</v>
      </c>
      <c r="AK27" s="541">
        <v>0.2</v>
      </c>
      <c r="AL27" s="542"/>
      <c r="BL27" s="216"/>
    </row>
    <row r="28" spans="1:64" s="215" customFormat="1" ht="21">
      <c r="A28" s="213"/>
      <c r="B28" s="214"/>
      <c r="D28" s="559" t="s">
        <v>172</v>
      </c>
      <c r="E28" s="560"/>
      <c r="F28" s="560"/>
      <c r="G28" s="560"/>
      <c r="H28" s="556">
        <f>AK23</f>
        <v>0.3</v>
      </c>
      <c r="I28" s="557"/>
      <c r="J28" s="557"/>
      <c r="K28" s="558"/>
      <c r="BL28" s="216"/>
    </row>
    <row r="29" spans="1:64" s="215" customFormat="1" ht="21.75" customHeight="1" thickBot="1">
      <c r="A29" s="213"/>
      <c r="B29" s="214"/>
      <c r="D29" s="561" t="s">
        <v>180</v>
      </c>
      <c r="E29" s="562"/>
      <c r="F29" s="562"/>
      <c r="G29" s="562"/>
      <c r="H29" s="563">
        <v>210</v>
      </c>
      <c r="I29" s="564"/>
      <c r="J29" s="564"/>
      <c r="K29" s="565"/>
      <c r="BL29" s="216"/>
    </row>
    <row r="30" spans="1:64" s="215" customFormat="1">
      <c r="A30" s="213"/>
      <c r="B30" s="214"/>
      <c r="BL30" s="216"/>
    </row>
    <row r="31" spans="1:64" s="215" customFormat="1">
      <c r="A31" s="213"/>
      <c r="B31" s="214"/>
      <c r="BL31" s="216"/>
    </row>
    <row r="32" spans="1:64" s="215" customFormat="1">
      <c r="A32" s="213"/>
      <c r="B32" s="214"/>
      <c r="BL32" s="216"/>
    </row>
    <row r="33" spans="1:64" s="215" customFormat="1">
      <c r="A33" s="213"/>
      <c r="B33" s="214"/>
      <c r="BL33" s="216"/>
    </row>
    <row r="34" spans="1:64" s="215" customFormat="1">
      <c r="A34" s="213"/>
      <c r="B34" s="214"/>
      <c r="BL34" s="216"/>
    </row>
    <row r="35" spans="1:64" s="233" customFormat="1" ht="21">
      <c r="A35" s="229"/>
      <c r="B35" s="230"/>
      <c r="C35" s="231"/>
      <c r="D35" s="550" t="s">
        <v>181</v>
      </c>
      <c r="E35" s="550"/>
      <c r="F35" s="550"/>
      <c r="G35" s="551">
        <f>H27</f>
        <v>1.1000000000000001</v>
      </c>
      <c r="H35" s="551"/>
      <c r="I35" s="232" t="s">
        <v>15</v>
      </c>
      <c r="J35" s="552">
        <f>H26</f>
        <v>390.05447701159517</v>
      </c>
      <c r="K35" s="552"/>
      <c r="L35" s="552"/>
      <c r="M35" s="552"/>
      <c r="N35" s="232" t="s">
        <v>15</v>
      </c>
      <c r="O35" s="553">
        <v>1000</v>
      </c>
      <c r="P35" s="553"/>
      <c r="Q35" s="553"/>
      <c r="Y35" s="231"/>
      <c r="Z35" s="234"/>
      <c r="AA35" s="234"/>
      <c r="AB35" s="234"/>
      <c r="AC35" s="234"/>
      <c r="AD35" s="234"/>
      <c r="AE35" s="234"/>
      <c r="AF35" s="235"/>
      <c r="AG35" s="236"/>
      <c r="BL35" s="237"/>
    </row>
    <row r="36" spans="1:64" s="233" customFormat="1" ht="21">
      <c r="A36" s="229"/>
      <c r="B36" s="230"/>
      <c r="C36" s="231"/>
      <c r="D36" s="550"/>
      <c r="E36" s="550"/>
      <c r="F36" s="550"/>
      <c r="G36" s="554">
        <f>H28</f>
        <v>0.3</v>
      </c>
      <c r="H36" s="554"/>
      <c r="I36" s="374" t="s">
        <v>15</v>
      </c>
      <c r="J36" s="555">
        <f>H29</f>
        <v>210</v>
      </c>
      <c r="K36" s="555"/>
      <c r="L36" s="555"/>
      <c r="M36" s="555"/>
      <c r="N36" s="555"/>
      <c r="O36" s="555"/>
      <c r="P36" s="555"/>
      <c r="Q36" s="555"/>
      <c r="R36" s="231"/>
      <c r="Y36" s="231"/>
      <c r="Z36" s="234"/>
      <c r="AA36" s="234"/>
      <c r="AB36" s="234"/>
      <c r="AC36" s="234"/>
      <c r="AD36" s="234"/>
      <c r="AE36" s="234"/>
      <c r="AF36" s="235"/>
      <c r="AG36" s="236"/>
      <c r="BL36" s="237"/>
    </row>
    <row r="37" spans="1:64" s="233" customFormat="1" ht="21">
      <c r="A37" s="229"/>
      <c r="B37" s="230"/>
      <c r="C37" s="231"/>
      <c r="D37" s="238"/>
      <c r="E37" s="239"/>
      <c r="F37" s="240"/>
      <c r="G37" s="241"/>
      <c r="H37" s="240"/>
      <c r="I37" s="242"/>
      <c r="J37" s="231"/>
      <c r="K37" s="231"/>
      <c r="L37" s="231"/>
      <c r="M37" s="231"/>
      <c r="O37" s="243"/>
      <c r="P37" s="243"/>
      <c r="Q37" s="243"/>
      <c r="R37" s="231"/>
      <c r="Y37" s="231"/>
      <c r="Z37" s="234"/>
      <c r="AA37" s="234"/>
      <c r="AB37" s="234"/>
      <c r="AC37" s="234"/>
      <c r="AD37" s="234"/>
      <c r="AE37" s="234"/>
      <c r="AF37" s="235"/>
      <c r="AG37" s="236"/>
      <c r="BL37" s="237"/>
    </row>
    <row r="38" spans="1:64" s="233" customFormat="1" ht="21">
      <c r="A38" s="229"/>
      <c r="B38" s="230"/>
      <c r="C38" s="231"/>
      <c r="D38" s="550" t="s">
        <v>182</v>
      </c>
      <c r="E38" s="550"/>
      <c r="F38" s="550"/>
      <c r="G38" s="595">
        <f>(G35*J35*O35/(G36*J36))</f>
        <v>6810.4749954405515</v>
      </c>
      <c r="H38" s="595"/>
      <c r="I38" s="595"/>
      <c r="J38" s="595"/>
      <c r="K38" s="595"/>
      <c r="L38" s="244"/>
      <c r="M38" s="231"/>
      <c r="N38" s="243" t="s">
        <v>183</v>
      </c>
      <c r="O38" s="231"/>
      <c r="P38" s="245"/>
      <c r="Q38" s="245"/>
      <c r="R38" s="245"/>
      <c r="S38" s="231"/>
      <c r="T38" s="231"/>
      <c r="U38" s="231"/>
      <c r="V38" s="231"/>
      <c r="W38" s="231"/>
      <c r="X38" s="231"/>
      <c r="Y38" s="231"/>
      <c r="Z38" s="234"/>
      <c r="AA38" s="234"/>
      <c r="AB38" s="234"/>
      <c r="AC38" s="234"/>
      <c r="AD38" s="234"/>
      <c r="AE38" s="234"/>
      <c r="AF38" s="235"/>
      <c r="AG38" s="236"/>
      <c r="BL38" s="237"/>
    </row>
    <row r="39" spans="1:64" s="233" customFormat="1" ht="21">
      <c r="A39" s="229"/>
      <c r="B39" s="230"/>
      <c r="C39" s="231"/>
      <c r="D39" s="238"/>
      <c r="E39" s="231"/>
      <c r="F39" s="231"/>
      <c r="G39" s="231"/>
      <c r="H39" s="231"/>
      <c r="I39" s="231"/>
      <c r="J39" s="231"/>
      <c r="K39" s="231"/>
      <c r="L39" s="244"/>
      <c r="M39" s="231"/>
      <c r="N39" s="550" t="s">
        <v>184</v>
      </c>
      <c r="O39" s="550"/>
      <c r="P39" s="593">
        <v>70</v>
      </c>
      <c r="Q39" s="593"/>
      <c r="R39" s="593"/>
      <c r="S39" s="593"/>
      <c r="T39" s="593"/>
      <c r="U39" s="231"/>
      <c r="V39" s="231"/>
      <c r="W39" s="231"/>
      <c r="X39" s="231"/>
      <c r="Y39" s="231"/>
      <c r="Z39" s="234"/>
      <c r="AA39" s="234"/>
      <c r="AB39" s="234"/>
      <c r="AC39" s="234"/>
      <c r="AD39" s="234"/>
      <c r="AE39" s="234"/>
      <c r="AF39" s="235"/>
      <c r="AG39" s="236"/>
      <c r="BL39" s="237"/>
    </row>
    <row r="40" spans="1:64" s="233" customFormat="1" ht="21">
      <c r="A40" s="229"/>
      <c r="B40" s="230"/>
      <c r="C40" s="231"/>
      <c r="D40" s="550" t="s">
        <v>185</v>
      </c>
      <c r="E40" s="550"/>
      <c r="F40" s="550"/>
      <c r="G40" s="595">
        <f>ROUND(SQRT(G38),2)</f>
        <v>82.53</v>
      </c>
      <c r="H40" s="595"/>
      <c r="I40" s="595"/>
      <c r="J40" s="595"/>
      <c r="K40" s="595"/>
      <c r="L40" s="244"/>
      <c r="M40" s="231"/>
      <c r="N40" s="550" t="s">
        <v>186</v>
      </c>
      <c r="O40" s="550"/>
      <c r="P40" s="593">
        <v>65</v>
      </c>
      <c r="Q40" s="593"/>
      <c r="R40" s="593"/>
      <c r="S40" s="593"/>
      <c r="T40" s="593"/>
      <c r="U40" s="231"/>
      <c r="V40" s="231"/>
      <c r="W40" s="231"/>
      <c r="X40" s="231"/>
      <c r="Y40" s="231"/>
      <c r="Z40" s="234"/>
      <c r="AA40" s="234"/>
      <c r="AB40" s="234"/>
      <c r="AC40" s="234"/>
      <c r="AD40" s="234"/>
      <c r="AE40" s="234"/>
      <c r="AF40" s="235"/>
      <c r="AG40" s="236"/>
      <c r="BL40" s="237"/>
    </row>
    <row r="41" spans="1:64" s="233" customFormat="1" ht="11.25" customHeight="1">
      <c r="A41" s="229"/>
      <c r="B41" s="230"/>
      <c r="C41" s="231"/>
      <c r="D41" s="238"/>
      <c r="E41" s="231"/>
      <c r="F41" s="231"/>
      <c r="G41" s="231"/>
      <c r="H41" s="231"/>
      <c r="I41" s="231"/>
      <c r="J41" s="231"/>
      <c r="K41" s="231"/>
      <c r="L41" s="231"/>
      <c r="M41" s="231"/>
      <c r="N41" s="550"/>
      <c r="O41" s="550"/>
      <c r="P41" s="593"/>
      <c r="Q41" s="593"/>
      <c r="R41" s="593"/>
      <c r="S41" s="231"/>
      <c r="T41" s="231"/>
      <c r="U41" s="231"/>
      <c r="V41" s="231"/>
      <c r="W41" s="231"/>
      <c r="X41" s="231"/>
      <c r="Y41" s="231"/>
      <c r="Z41" s="234"/>
      <c r="AA41" s="234"/>
      <c r="AB41" s="234"/>
      <c r="AC41" s="234"/>
      <c r="AD41" s="234"/>
      <c r="AE41" s="234"/>
      <c r="AF41" s="235"/>
      <c r="AG41" s="236"/>
      <c r="BL41" s="237"/>
    </row>
    <row r="42" spans="1:64" s="233" customFormat="1" ht="21">
      <c r="A42" s="229"/>
      <c r="B42" s="230"/>
      <c r="C42" s="231"/>
      <c r="D42" s="238"/>
      <c r="E42" s="246" t="s">
        <v>187</v>
      </c>
      <c r="H42" s="247"/>
      <c r="I42" s="247"/>
      <c r="J42" s="247"/>
      <c r="K42" s="248"/>
      <c r="L42" s="248"/>
      <c r="M42" s="231"/>
      <c r="N42" s="231"/>
      <c r="O42" s="231"/>
      <c r="P42" s="231"/>
      <c r="Q42" s="231"/>
      <c r="R42" s="231"/>
      <c r="X42" s="231"/>
      <c r="Y42" s="231"/>
      <c r="Z42" s="234"/>
      <c r="AA42" s="234"/>
      <c r="AB42" s="234"/>
      <c r="AC42" s="234"/>
      <c r="AD42" s="234"/>
      <c r="AE42" s="234"/>
      <c r="AF42" s="235"/>
      <c r="AG42" s="236"/>
      <c r="BL42" s="237"/>
    </row>
    <row r="43" spans="1:64" s="233" customFormat="1" ht="9" customHeight="1" thickBot="1">
      <c r="A43" s="229"/>
      <c r="B43" s="230"/>
      <c r="C43" s="231"/>
      <c r="D43" s="238"/>
      <c r="E43" s="231"/>
      <c r="F43" s="231"/>
      <c r="H43" s="247"/>
      <c r="I43" s="247"/>
      <c r="J43" s="247"/>
      <c r="K43" s="248"/>
      <c r="L43" s="248"/>
      <c r="M43" s="231"/>
      <c r="N43" s="231"/>
      <c r="O43" s="231"/>
      <c r="P43" s="231"/>
      <c r="Q43" s="231"/>
      <c r="R43" s="231"/>
      <c r="S43" s="231"/>
      <c r="T43" s="231"/>
      <c r="U43" s="231"/>
      <c r="V43" s="231"/>
      <c r="W43" s="231"/>
      <c r="X43" s="231"/>
      <c r="Y43" s="231"/>
      <c r="Z43" s="234"/>
      <c r="AA43" s="234"/>
      <c r="AB43" s="234"/>
      <c r="AC43" s="234"/>
      <c r="AD43" s="234"/>
      <c r="AE43" s="234"/>
      <c r="AF43" s="235"/>
      <c r="AG43" s="236"/>
      <c r="BL43" s="237"/>
    </row>
    <row r="44" spans="1:64" s="233" customFormat="1" ht="21.75" thickBot="1">
      <c r="A44" s="229"/>
      <c r="B44" s="230"/>
      <c r="C44" s="231"/>
      <c r="D44" s="550" t="s">
        <v>188</v>
      </c>
      <c r="E44" s="550"/>
      <c r="F44" s="550"/>
      <c r="G44" s="593">
        <f>P39</f>
        <v>70</v>
      </c>
      <c r="H44" s="593"/>
      <c r="I44" s="593"/>
      <c r="J44" s="593"/>
      <c r="K44" s="249" t="s">
        <v>28</v>
      </c>
      <c r="L44" s="593">
        <f>P40</f>
        <v>65</v>
      </c>
      <c r="M44" s="593"/>
      <c r="N44" s="593"/>
      <c r="O44" s="593"/>
      <c r="P44" s="249" t="s">
        <v>27</v>
      </c>
      <c r="Q44" s="594">
        <f>G44*L44</f>
        <v>4550</v>
      </c>
      <c r="R44" s="594"/>
      <c r="S44" s="594"/>
      <c r="T44" s="594"/>
      <c r="U44" s="594"/>
      <c r="V44" s="594"/>
      <c r="Y44" s="231"/>
      <c r="Z44" s="234"/>
      <c r="AA44" s="585" t="str">
        <f>IF(Q44&gt;G38,"ok cumple","no cumple")</f>
        <v>no cumple</v>
      </c>
      <c r="AB44" s="586"/>
      <c r="AC44" s="586"/>
      <c r="AD44" s="586"/>
      <c r="AE44" s="587"/>
      <c r="AF44" s="235"/>
      <c r="AG44" s="236"/>
      <c r="BL44" s="237"/>
    </row>
    <row r="45" spans="1:64" s="215" customFormat="1" ht="18.75" thickBot="1">
      <c r="A45" s="213"/>
      <c r="B45" s="214"/>
      <c r="BL45" s="216"/>
    </row>
    <row r="46" spans="1:64" s="215" customFormat="1" ht="18.75" thickBot="1">
      <c r="A46" s="213"/>
      <c r="B46" s="214"/>
      <c r="D46" s="588" t="s">
        <v>189</v>
      </c>
      <c r="E46" s="589"/>
      <c r="F46" s="589"/>
      <c r="G46" s="589">
        <v>2</v>
      </c>
      <c r="H46" s="589"/>
      <c r="I46" s="250"/>
      <c r="J46" s="592" t="s">
        <v>113</v>
      </c>
      <c r="K46" s="592"/>
      <c r="L46" s="592">
        <f>AI49</f>
        <v>0.25</v>
      </c>
      <c r="M46" s="592"/>
      <c r="N46" s="251"/>
      <c r="O46" s="252"/>
      <c r="P46" s="592" t="s">
        <v>82</v>
      </c>
      <c r="Q46" s="592"/>
      <c r="R46" s="592">
        <v>1.2</v>
      </c>
      <c r="S46" s="592"/>
      <c r="T46" s="251"/>
      <c r="U46" s="253"/>
      <c r="W46" s="215" t="s">
        <v>133</v>
      </c>
      <c r="AF46" s="610" t="s">
        <v>190</v>
      </c>
      <c r="AG46" s="611"/>
      <c r="AH46" s="611"/>
      <c r="AI46" s="611"/>
      <c r="AJ46" s="612"/>
      <c r="BL46" s="216"/>
    </row>
    <row r="47" spans="1:64" s="215" customFormat="1" ht="18.75" thickBot="1">
      <c r="A47" s="213"/>
      <c r="B47" s="214"/>
      <c r="D47" s="590"/>
      <c r="E47" s="591"/>
      <c r="F47" s="591"/>
      <c r="G47" s="591"/>
      <c r="H47" s="591"/>
      <c r="I47" s="254"/>
      <c r="J47" s="591" t="s">
        <v>108</v>
      </c>
      <c r="K47" s="591"/>
      <c r="L47" s="613">
        <v>1</v>
      </c>
      <c r="M47" s="613"/>
      <c r="N47" s="255"/>
      <c r="O47" s="254"/>
      <c r="P47" s="591" t="s">
        <v>112</v>
      </c>
      <c r="Q47" s="591"/>
      <c r="R47" s="614">
        <f>T11+(0.25*T12)</f>
        <v>327.44441480783382</v>
      </c>
      <c r="S47" s="614"/>
      <c r="T47" s="614"/>
      <c r="U47" s="615"/>
      <c r="AF47" s="616"/>
      <c r="AG47" s="617"/>
      <c r="AH47" s="256">
        <v>4</v>
      </c>
      <c r="AI47" s="600">
        <v>0.45</v>
      </c>
      <c r="AJ47" s="601"/>
      <c r="BL47" s="216"/>
    </row>
    <row r="48" spans="1:64" s="215" customFormat="1" ht="18.75" thickBot="1">
      <c r="A48" s="213"/>
      <c r="B48" s="214"/>
      <c r="AF48" s="598"/>
      <c r="AG48" s="599"/>
      <c r="AH48" s="256">
        <v>3</v>
      </c>
      <c r="AI48" s="600">
        <v>0.35</v>
      </c>
      <c r="AJ48" s="601"/>
      <c r="BL48" s="216"/>
    </row>
    <row r="49" spans="1:67" s="215" customFormat="1" ht="18.75" thickBot="1">
      <c r="A49" s="213"/>
      <c r="B49" s="214"/>
      <c r="AF49" s="602"/>
      <c r="AG49" s="603"/>
      <c r="AH49" s="257">
        <v>2</v>
      </c>
      <c r="AI49" s="604">
        <v>0.25</v>
      </c>
      <c r="AJ49" s="605"/>
      <c r="BL49" s="216"/>
    </row>
    <row r="50" spans="1:67" s="215" customFormat="1" ht="18.75" thickBot="1">
      <c r="A50" s="213"/>
      <c r="B50" s="214"/>
      <c r="AF50" s="606"/>
      <c r="AG50" s="607"/>
      <c r="AH50" s="256">
        <v>1</v>
      </c>
      <c r="AI50" s="608">
        <v>0.1</v>
      </c>
      <c r="AJ50" s="609"/>
      <c r="BL50" s="216"/>
    </row>
    <row r="51" spans="1:67" s="215" customFormat="1">
      <c r="A51" s="213"/>
      <c r="B51" s="214"/>
      <c r="C51" s="258" t="s">
        <v>140</v>
      </c>
      <c r="BL51" s="216"/>
    </row>
    <row r="52" spans="1:67" s="215" customFormat="1">
      <c r="A52" s="213"/>
      <c r="B52" s="214"/>
      <c r="AF52" s="450" t="s">
        <v>419</v>
      </c>
      <c r="AZ52" s="894" t="s">
        <v>411</v>
      </c>
      <c r="BA52" s="894"/>
      <c r="BB52" s="451" t="s">
        <v>412</v>
      </c>
      <c r="BC52" s="451"/>
      <c r="BD52" s="451"/>
      <c r="BE52" s="451"/>
      <c r="BF52" s="451"/>
      <c r="BG52" s="451"/>
      <c r="BH52" s="451"/>
      <c r="BI52" s="451"/>
      <c r="BJ52" s="451"/>
      <c r="BK52" s="451"/>
      <c r="BL52" s="452"/>
    </row>
    <row r="53" spans="1:67" s="215" customFormat="1">
      <c r="A53" s="213"/>
      <c r="B53" s="214"/>
      <c r="AG53" s="503" t="s">
        <v>420</v>
      </c>
      <c r="AH53" s="503"/>
      <c r="AZ53" s="894"/>
      <c r="BA53" s="894"/>
      <c r="BB53" s="451"/>
      <c r="BC53" s="451"/>
      <c r="BD53" s="451"/>
      <c r="BE53" s="451"/>
      <c r="BF53" s="451"/>
      <c r="BG53" s="451"/>
      <c r="BH53" s="451"/>
      <c r="BI53" s="451"/>
      <c r="BJ53" s="451"/>
      <c r="BK53" s="451"/>
      <c r="BL53" s="452"/>
    </row>
    <row r="54" spans="1:67" s="215" customFormat="1">
      <c r="A54" s="213"/>
      <c r="B54" s="214"/>
      <c r="AZ54" s="894" t="s">
        <v>416</v>
      </c>
      <c r="BA54" s="894"/>
      <c r="BB54" s="451" t="s">
        <v>413</v>
      </c>
      <c r="BC54" s="451"/>
      <c r="BD54" s="451"/>
      <c r="BE54" s="451"/>
      <c r="BF54" s="451"/>
      <c r="BG54" s="451"/>
      <c r="BH54" s="451"/>
      <c r="BI54" s="451"/>
      <c r="BJ54" s="451"/>
      <c r="BK54" s="451"/>
      <c r="BL54" s="452"/>
    </row>
    <row r="55" spans="1:67" s="215" customFormat="1">
      <c r="A55" s="213"/>
      <c r="B55" s="214"/>
      <c r="C55" s="498" t="s">
        <v>191</v>
      </c>
      <c r="D55" s="498"/>
      <c r="E55" s="274">
        <v>2</v>
      </c>
      <c r="F55" s="498">
        <f>L46</f>
        <v>0.25</v>
      </c>
      <c r="G55" s="498"/>
      <c r="H55" s="488">
        <f>L47</f>
        <v>1</v>
      </c>
      <c r="I55" s="498"/>
      <c r="J55" s="498">
        <f>R46</f>
        <v>1.2</v>
      </c>
      <c r="K55" s="498"/>
      <c r="L55" s="596">
        <f>R47</f>
        <v>327.44441480783382</v>
      </c>
      <c r="M55" s="596"/>
      <c r="N55" s="596"/>
      <c r="O55" s="596"/>
      <c r="AZ55" s="894"/>
      <c r="BA55" s="894"/>
      <c r="BB55" s="451"/>
      <c r="BC55" s="451"/>
      <c r="BD55" s="451"/>
      <c r="BE55" s="451"/>
      <c r="BF55" s="451"/>
      <c r="BG55" s="451"/>
      <c r="BH55" s="451"/>
      <c r="BI55" s="451"/>
      <c r="BJ55" s="451"/>
      <c r="BK55" s="451"/>
      <c r="BL55" s="452"/>
    </row>
    <row r="56" spans="1:67" s="215" customFormat="1">
      <c r="A56" s="213"/>
      <c r="B56" s="214"/>
      <c r="C56" s="498"/>
      <c r="D56" s="498"/>
      <c r="E56" s="259">
        <v>3</v>
      </c>
      <c r="F56" s="498"/>
      <c r="G56" s="498"/>
      <c r="H56" s="498"/>
      <c r="I56" s="498"/>
      <c r="J56" s="498"/>
      <c r="K56" s="498"/>
      <c r="L56" s="596"/>
      <c r="M56" s="596"/>
      <c r="N56" s="596"/>
      <c r="O56" s="596"/>
      <c r="AZ56" s="503" t="s">
        <v>417</v>
      </c>
      <c r="BA56" s="503"/>
      <c r="BB56" s="258" t="s">
        <v>414</v>
      </c>
      <c r="BC56" s="258"/>
      <c r="BD56" s="258"/>
      <c r="BE56" s="258"/>
      <c r="BF56" s="258"/>
      <c r="BG56" s="258"/>
      <c r="BH56" s="258"/>
      <c r="BI56" s="258"/>
      <c r="BJ56" s="258"/>
      <c r="BK56" s="258"/>
      <c r="BL56" s="472"/>
      <c r="BM56" s="287"/>
      <c r="BN56" s="287"/>
      <c r="BO56" s="287"/>
    </row>
    <row r="57" spans="1:67" s="215" customFormat="1" ht="14.25" customHeight="1">
      <c r="A57" s="213"/>
      <c r="B57" s="214"/>
      <c r="AZ57" s="894"/>
      <c r="BA57" s="894"/>
      <c r="BB57" s="451"/>
      <c r="BC57" s="451"/>
      <c r="BD57" s="451"/>
      <c r="BE57" s="451"/>
      <c r="BF57" s="451"/>
      <c r="BG57" s="451"/>
      <c r="BH57" s="451"/>
      <c r="BI57" s="451"/>
      <c r="BJ57" s="451"/>
      <c r="BK57" s="451"/>
      <c r="BL57" s="452"/>
    </row>
    <row r="58" spans="1:67" s="215" customFormat="1">
      <c r="A58" s="213"/>
      <c r="B58" s="214"/>
      <c r="C58" s="500" t="s">
        <v>111</v>
      </c>
      <c r="D58" s="500"/>
      <c r="E58" s="597">
        <f>(E55/E56)*(F55)*(H55)*(J55)*(L55)</f>
        <v>65.488882961566759</v>
      </c>
      <c r="F58" s="597"/>
      <c r="G58" s="597"/>
      <c r="H58" s="597"/>
      <c r="AZ58" s="894" t="s">
        <v>418</v>
      </c>
      <c r="BA58" s="894"/>
      <c r="BB58" s="451" t="s">
        <v>415</v>
      </c>
      <c r="BC58" s="451"/>
      <c r="BD58" s="451"/>
      <c r="BE58" s="451"/>
      <c r="BF58" s="451"/>
      <c r="BG58" s="451"/>
      <c r="BH58" s="451"/>
      <c r="BI58" s="451"/>
      <c r="BJ58" s="451"/>
      <c r="BK58" s="451"/>
      <c r="BL58" s="452"/>
    </row>
    <row r="59" spans="1:67" s="215" customFormat="1">
      <c r="A59" s="213"/>
      <c r="B59" s="214"/>
      <c r="C59" s="260"/>
      <c r="D59" s="260"/>
      <c r="E59" s="261"/>
      <c r="F59" s="261"/>
      <c r="G59" s="261"/>
      <c r="H59" s="261"/>
      <c r="AZ59" s="451"/>
      <c r="BA59" s="451"/>
      <c r="BB59" s="451"/>
      <c r="BC59" s="451"/>
      <c r="BD59" s="451"/>
      <c r="BE59" s="451"/>
      <c r="BF59" s="451"/>
      <c r="BG59" s="451"/>
      <c r="BH59" s="451"/>
      <c r="BI59" s="451"/>
      <c r="BJ59" s="451"/>
      <c r="BK59" s="451"/>
      <c r="BL59" s="452"/>
    </row>
    <row r="60" spans="1:67" s="215" customFormat="1" ht="18.75" thickBot="1">
      <c r="A60" s="213"/>
      <c r="B60" s="214"/>
      <c r="C60" s="262" t="s">
        <v>453</v>
      </c>
      <c r="D60" s="260"/>
      <c r="E60" s="261"/>
      <c r="F60" s="261"/>
      <c r="G60" s="261"/>
      <c r="H60" s="261"/>
      <c r="BL60" s="216"/>
    </row>
    <row r="61" spans="1:67" s="215" customFormat="1">
      <c r="A61" s="213"/>
      <c r="B61" s="214"/>
      <c r="AD61" s="313"/>
      <c r="AE61" s="263"/>
      <c r="AF61" s="263"/>
      <c r="AG61" s="630" t="s">
        <v>107</v>
      </c>
      <c r="AH61" s="263"/>
      <c r="AI61" s="263"/>
      <c r="AJ61" s="264"/>
      <c r="BL61" s="216"/>
    </row>
    <row r="62" spans="1:67" s="215" customFormat="1">
      <c r="A62" s="213"/>
      <c r="B62" s="214"/>
      <c r="AD62" s="266"/>
      <c r="AG62" s="498"/>
      <c r="AJ62" s="265"/>
      <c r="AK62" s="632" t="s">
        <v>80</v>
      </c>
      <c r="BL62" s="216"/>
    </row>
    <row r="63" spans="1:67" s="215" customFormat="1">
      <c r="A63" s="213"/>
      <c r="B63" s="214"/>
      <c r="AD63" s="266"/>
      <c r="AE63" s="215" t="s">
        <v>109</v>
      </c>
      <c r="AJ63" s="265"/>
      <c r="AK63" s="632"/>
      <c r="BL63" s="216"/>
    </row>
    <row r="64" spans="1:67" s="215" customFormat="1">
      <c r="A64" s="213"/>
      <c r="B64" s="214"/>
      <c r="C64" s="498" t="s">
        <v>110</v>
      </c>
      <c r="D64" s="498"/>
      <c r="E64" s="498">
        <v>1.25</v>
      </c>
      <c r="F64" s="498"/>
      <c r="G64" s="631">
        <f>T11</f>
        <v>306.57439407324671</v>
      </c>
      <c r="H64" s="631"/>
      <c r="I64" s="631"/>
      <c r="J64" s="631"/>
      <c r="K64" s="272" t="s">
        <v>35</v>
      </c>
      <c r="L64" s="631">
        <f>T12</f>
        <v>83.480082938348446</v>
      </c>
      <c r="M64" s="498"/>
      <c r="N64" s="498"/>
      <c r="O64" s="498"/>
      <c r="P64" s="272" t="s">
        <v>35</v>
      </c>
      <c r="Q64" s="596">
        <f>E58</f>
        <v>65.488882961566759</v>
      </c>
      <c r="R64" s="498"/>
      <c r="S64" s="498"/>
      <c r="AD64" s="266"/>
      <c r="AJ64" s="265"/>
      <c r="BL64" s="216"/>
    </row>
    <row r="65" spans="1:64" s="215" customFormat="1" ht="11.25" customHeight="1" thickBot="1">
      <c r="A65" s="213"/>
      <c r="B65" s="214"/>
      <c r="C65" s="498"/>
      <c r="D65" s="498"/>
      <c r="AD65" s="267"/>
      <c r="AE65" s="268"/>
      <c r="AF65" s="268"/>
      <c r="AG65" s="268"/>
      <c r="AH65" s="268"/>
      <c r="AI65" s="268"/>
      <c r="AJ65" s="269"/>
      <c r="BL65" s="216"/>
    </row>
    <row r="66" spans="1:64" s="215" customFormat="1" ht="18.75" thickBot="1">
      <c r="A66" s="213"/>
      <c r="B66" s="214"/>
      <c r="C66" s="626" t="s">
        <v>110</v>
      </c>
      <c r="D66" s="627"/>
      <c r="E66" s="628">
        <f>ROUND(E64*(G64+L64)+Q64,2)</f>
        <v>553.05999999999995</v>
      </c>
      <c r="F66" s="628"/>
      <c r="G66" s="628"/>
      <c r="H66" s="629"/>
      <c r="I66" s="261"/>
      <c r="AF66" s="630" t="s">
        <v>79</v>
      </c>
      <c r="AG66" s="630"/>
      <c r="AH66" s="630"/>
      <c r="BL66" s="216"/>
    </row>
    <row r="67" spans="1:64" s="215" customFormat="1">
      <c r="A67" s="213"/>
      <c r="B67" s="214"/>
      <c r="BL67" s="216"/>
    </row>
    <row r="68" spans="1:64" s="215" customFormat="1">
      <c r="A68" s="213"/>
      <c r="B68" s="214"/>
      <c r="C68" s="262" t="s">
        <v>454</v>
      </c>
      <c r="BL68" s="216"/>
    </row>
    <row r="69" spans="1:64" s="215" customFormat="1">
      <c r="A69" s="213"/>
      <c r="B69" s="214"/>
      <c r="BL69" s="216"/>
    </row>
    <row r="70" spans="1:64" s="215" customFormat="1">
      <c r="A70" s="213"/>
      <c r="B70" s="214"/>
      <c r="C70" s="222" t="s">
        <v>192</v>
      </c>
      <c r="BL70" s="216"/>
    </row>
    <row r="71" spans="1:64" s="215" customFormat="1">
      <c r="A71" s="213"/>
      <c r="B71" s="214"/>
      <c r="BL71" s="216"/>
    </row>
    <row r="72" spans="1:64" s="215" customFormat="1">
      <c r="A72" s="213"/>
      <c r="B72" s="214"/>
      <c r="BL72" s="216"/>
    </row>
    <row r="73" spans="1:64" s="215" customFormat="1">
      <c r="A73" s="213"/>
      <c r="B73" s="214"/>
      <c r="C73" s="498" t="s">
        <v>108</v>
      </c>
      <c r="D73" s="498"/>
      <c r="E73" s="498">
        <v>1.4</v>
      </c>
      <c r="F73" s="498"/>
      <c r="G73" s="631">
        <f>T11</f>
        <v>306.57439407324671</v>
      </c>
      <c r="H73" s="631"/>
      <c r="I73" s="631"/>
      <c r="J73" s="631"/>
      <c r="K73" s="272" t="s">
        <v>35</v>
      </c>
      <c r="L73" s="488">
        <v>1.7</v>
      </c>
      <c r="M73" s="488"/>
      <c r="N73" s="596">
        <f>T12</f>
        <v>83.480082938348446</v>
      </c>
      <c r="O73" s="498"/>
      <c r="P73" s="498"/>
      <c r="BL73" s="216"/>
    </row>
    <row r="74" spans="1:64" s="215" customFormat="1" ht="11.25" customHeight="1">
      <c r="A74" s="213"/>
      <c r="B74" s="214"/>
      <c r="C74" s="498"/>
      <c r="D74" s="498"/>
      <c r="BL74" s="216"/>
    </row>
    <row r="75" spans="1:64" s="215" customFormat="1">
      <c r="A75" s="213"/>
      <c r="B75" s="214"/>
      <c r="C75" s="500" t="s">
        <v>108</v>
      </c>
      <c r="D75" s="500"/>
      <c r="E75" s="597">
        <f>ROUND(E73*(G73)+L73*(N73),2)</f>
        <v>571.12</v>
      </c>
      <c r="F75" s="597"/>
      <c r="G75" s="597"/>
      <c r="H75" s="597"/>
      <c r="I75" s="261"/>
      <c r="BL75" s="216"/>
    </row>
    <row r="76" spans="1:64" s="215" customFormat="1" ht="18.75" thickBot="1">
      <c r="A76" s="213"/>
      <c r="B76" s="214"/>
      <c r="BL76" s="216"/>
    </row>
    <row r="77" spans="1:64" s="215" customFormat="1" ht="18.75" thickBot="1">
      <c r="A77" s="213"/>
      <c r="B77" s="214"/>
      <c r="C77" s="270" t="s">
        <v>455</v>
      </c>
      <c r="M77" s="270" t="s">
        <v>456</v>
      </c>
      <c r="AB77" s="618" t="s">
        <v>193</v>
      </c>
      <c r="AC77" s="619"/>
      <c r="AD77" s="619"/>
      <c r="AE77" s="619"/>
      <c r="AF77" s="619"/>
      <c r="AG77" s="619"/>
      <c r="AH77" s="619"/>
      <c r="AI77" s="619"/>
      <c r="AJ77" s="620"/>
      <c r="BL77" s="216"/>
    </row>
    <row r="78" spans="1:64" s="215" customFormat="1" ht="18.75" thickBot="1">
      <c r="A78" s="213"/>
      <c r="B78" s="214"/>
      <c r="AB78" s="621" t="s">
        <v>194</v>
      </c>
      <c r="AC78" s="622"/>
      <c r="AD78" s="622"/>
      <c r="AE78" s="622"/>
      <c r="AF78" s="622"/>
      <c r="AG78" s="622"/>
      <c r="AH78" s="623">
        <v>3</v>
      </c>
      <c r="AI78" s="624"/>
      <c r="AJ78" s="625"/>
      <c r="BL78" s="216"/>
    </row>
    <row r="79" spans="1:64" s="215" customFormat="1" ht="23.25" thickBot="1">
      <c r="A79" s="213"/>
      <c r="B79" s="214"/>
      <c r="D79" s="640">
        <f>E66</f>
        <v>553.05999999999995</v>
      </c>
      <c r="E79" s="641"/>
      <c r="F79" s="641"/>
      <c r="G79" s="642"/>
      <c r="J79" s="271" t="s">
        <v>76</v>
      </c>
      <c r="N79" s="640">
        <f>E75</f>
        <v>571.12</v>
      </c>
      <c r="O79" s="641"/>
      <c r="P79" s="641"/>
      <c r="Q79" s="642"/>
      <c r="T79" s="215" t="s">
        <v>195</v>
      </c>
      <c r="V79" s="643" t="str">
        <f>IF(N79&gt;D79,"3.0","2.5")</f>
        <v>3.0</v>
      </c>
      <c r="W79" s="643"/>
      <c r="X79" s="643"/>
      <c r="Y79" s="643"/>
      <c r="AB79" s="644" t="s">
        <v>196</v>
      </c>
      <c r="AC79" s="645"/>
      <c r="AD79" s="645"/>
      <c r="AE79" s="645"/>
      <c r="AF79" s="645"/>
      <c r="AG79" s="645"/>
      <c r="AH79" s="646">
        <v>2.5</v>
      </c>
      <c r="AI79" s="647"/>
      <c r="AJ79" s="648"/>
      <c r="BL79" s="216"/>
    </row>
    <row r="80" spans="1:64" s="215" customFormat="1">
      <c r="A80" s="213"/>
      <c r="B80" s="214"/>
      <c r="BL80" s="216"/>
    </row>
    <row r="81" spans="1:64" s="215" customFormat="1">
      <c r="A81" s="213"/>
      <c r="B81" s="214"/>
      <c r="BL81" s="216"/>
    </row>
    <row r="82" spans="1:64" s="215" customFormat="1">
      <c r="A82" s="213"/>
      <c r="B82" s="214"/>
      <c r="C82" s="222" t="s">
        <v>197</v>
      </c>
      <c r="BL82" s="216"/>
    </row>
    <row r="83" spans="1:64" s="215" customFormat="1">
      <c r="A83" s="213"/>
      <c r="B83" s="214"/>
      <c r="BL83" s="216"/>
    </row>
    <row r="84" spans="1:64" s="215" customFormat="1">
      <c r="A84" s="213"/>
      <c r="B84" s="214"/>
      <c r="BL84" s="216"/>
    </row>
    <row r="85" spans="1:64" s="215" customFormat="1">
      <c r="A85" s="213"/>
      <c r="B85" s="214"/>
      <c r="BL85" s="216"/>
    </row>
    <row r="86" spans="1:64" s="215" customFormat="1" ht="18.75">
      <c r="A86" s="213"/>
      <c r="B86" s="214"/>
      <c r="C86" s="498" t="s">
        <v>198</v>
      </c>
      <c r="D86" s="498"/>
      <c r="E86" s="498"/>
      <c r="F86" s="649">
        <f>F17</f>
        <v>91</v>
      </c>
      <c r="G86" s="649"/>
      <c r="H86" s="649"/>
      <c r="I86" s="649"/>
      <c r="J86" s="649"/>
      <c r="K86" s="650" t="s">
        <v>31</v>
      </c>
      <c r="L86" s="498">
        <f>T17*10^-3</f>
        <v>0.4</v>
      </c>
      <c r="M86" s="498"/>
      <c r="N86" s="503" t="s">
        <v>31</v>
      </c>
      <c r="O86" s="638">
        <f>F12</f>
        <v>1.88</v>
      </c>
      <c r="P86" s="638"/>
      <c r="Q86" s="638"/>
      <c r="R86" s="638"/>
      <c r="S86" s="273" t="s">
        <v>15</v>
      </c>
      <c r="T86" s="639">
        <f>T15</f>
        <v>2.1</v>
      </c>
      <c r="U86" s="635"/>
      <c r="V86" s="635"/>
      <c r="W86" s="273" t="s">
        <v>35</v>
      </c>
      <c r="X86" s="638">
        <f>F11</f>
        <v>2.4</v>
      </c>
      <c r="Y86" s="638"/>
      <c r="Z86" s="638"/>
      <c r="AA86" s="638"/>
      <c r="AB86" s="273" t="s">
        <v>15</v>
      </c>
      <c r="AC86" s="639">
        <f>T16</f>
        <v>0.3</v>
      </c>
      <c r="AD86" s="635"/>
      <c r="AE86" s="635"/>
      <c r="AF86" s="503" t="s">
        <v>15</v>
      </c>
      <c r="AG86" s="499">
        <f>O87</f>
        <v>2.4</v>
      </c>
      <c r="AH86" s="499"/>
      <c r="AI86" s="499"/>
      <c r="BL86" s="216"/>
    </row>
    <row r="87" spans="1:64" s="215" customFormat="1">
      <c r="A87" s="213"/>
      <c r="B87" s="214"/>
      <c r="C87" s="498"/>
      <c r="D87" s="498"/>
      <c r="E87" s="498"/>
      <c r="F87" s="498" t="str">
        <f>V79</f>
        <v>3.0</v>
      </c>
      <c r="G87" s="498"/>
      <c r="H87" s="498"/>
      <c r="I87" s="498"/>
      <c r="J87" s="498"/>
      <c r="K87" s="650"/>
      <c r="L87" s="498"/>
      <c r="M87" s="498"/>
      <c r="N87" s="503"/>
      <c r="O87" s="499">
        <f>AF12</f>
        <v>2.4</v>
      </c>
      <c r="P87" s="498"/>
      <c r="Q87" s="498"/>
      <c r="R87" s="498"/>
      <c r="S87" s="498"/>
      <c r="T87" s="498"/>
      <c r="U87" s="498"/>
      <c r="V87" s="498"/>
      <c r="W87" s="498"/>
      <c r="X87" s="498"/>
      <c r="Y87" s="498"/>
      <c r="Z87" s="498"/>
      <c r="AA87" s="498"/>
      <c r="AB87" s="498"/>
      <c r="AC87" s="498"/>
      <c r="AD87" s="498"/>
      <c r="AE87" s="498"/>
      <c r="AF87" s="503"/>
      <c r="AG87" s="499"/>
      <c r="AH87" s="499"/>
      <c r="AI87" s="499"/>
      <c r="BL87" s="216"/>
    </row>
    <row r="88" spans="1:64" s="215" customFormat="1">
      <c r="A88" s="213"/>
      <c r="B88" s="214"/>
      <c r="BL88" s="216"/>
    </row>
    <row r="89" spans="1:64" s="215" customFormat="1" ht="18.75">
      <c r="A89" s="213"/>
      <c r="B89" s="214"/>
      <c r="C89" s="500" t="s">
        <v>198</v>
      </c>
      <c r="D89" s="500"/>
      <c r="E89" s="500"/>
      <c r="F89" s="633">
        <f>ROUND((F86/F87)-(L86)-((O86*T86)+(X86*AC86)/O87)*AG86,2)</f>
        <v>19.739999999999998</v>
      </c>
      <c r="G89" s="633"/>
      <c r="H89" s="633"/>
      <c r="I89" s="633"/>
      <c r="J89" s="633"/>
      <c r="BL89" s="216"/>
    </row>
    <row r="90" spans="1:64" s="215" customFormat="1">
      <c r="A90" s="213"/>
      <c r="B90" s="214"/>
      <c r="BL90" s="216"/>
    </row>
    <row r="91" spans="1:64" s="215" customFormat="1">
      <c r="A91" s="213"/>
      <c r="B91" s="214"/>
      <c r="C91" s="222" t="s">
        <v>199</v>
      </c>
      <c r="BL91" s="216"/>
    </row>
    <row r="92" spans="1:64" s="215" customFormat="1">
      <c r="A92" s="213"/>
      <c r="B92" s="214"/>
      <c r="BL92" s="216"/>
    </row>
    <row r="93" spans="1:64" s="215" customFormat="1">
      <c r="A93" s="213"/>
      <c r="B93" s="214"/>
      <c r="H93" s="498" t="s">
        <v>84</v>
      </c>
      <c r="I93" s="498"/>
      <c r="J93" s="634">
        <f>H26</f>
        <v>390.05447701159517</v>
      </c>
      <c r="K93" s="635"/>
      <c r="L93" s="635"/>
      <c r="M93" s="635"/>
      <c r="O93" s="636" t="s">
        <v>200</v>
      </c>
      <c r="Q93" s="500" t="s">
        <v>84</v>
      </c>
      <c r="R93" s="500"/>
      <c r="S93" s="637">
        <f>ROUND(J93/J94,2)</f>
        <v>19.760000000000002</v>
      </c>
      <c r="T93" s="637"/>
      <c r="U93" s="637"/>
      <c r="BL93" s="216"/>
    </row>
    <row r="94" spans="1:64" s="215" customFormat="1">
      <c r="A94" s="213"/>
      <c r="B94" s="214"/>
      <c r="H94" s="498"/>
      <c r="I94" s="498"/>
      <c r="J94" s="501">
        <f>F89</f>
        <v>19.739999999999998</v>
      </c>
      <c r="K94" s="498"/>
      <c r="L94" s="498"/>
      <c r="M94" s="498"/>
      <c r="O94" s="636"/>
      <c r="Q94" s="500"/>
      <c r="R94" s="500"/>
      <c r="S94" s="637"/>
      <c r="T94" s="637"/>
      <c r="U94" s="637"/>
      <c r="BL94" s="216"/>
    </row>
    <row r="95" spans="1:64" s="215" customFormat="1">
      <c r="A95" s="213"/>
      <c r="B95" s="214"/>
      <c r="BL95" s="216"/>
    </row>
    <row r="96" spans="1:64" s="215" customFormat="1" ht="18.75" customHeight="1">
      <c r="A96" s="213"/>
      <c r="B96" s="214"/>
      <c r="BL96" s="216"/>
    </row>
    <row r="97" spans="1:64" s="215" customFormat="1">
      <c r="A97" s="213"/>
      <c r="B97" s="214"/>
      <c r="C97" s="222" t="s">
        <v>201</v>
      </c>
      <c r="BL97" s="216"/>
    </row>
    <row r="98" spans="1:64" s="215" customFormat="1">
      <c r="A98" s="213"/>
      <c r="B98" s="214"/>
      <c r="BL98" s="216"/>
    </row>
    <row r="99" spans="1:64" s="215" customFormat="1">
      <c r="A99" s="213"/>
      <c r="B99" s="214"/>
      <c r="J99" s="498" t="s">
        <v>81</v>
      </c>
      <c r="K99" s="498"/>
      <c r="L99" s="653">
        <f>S93</f>
        <v>19.760000000000002</v>
      </c>
      <c r="M99" s="653"/>
      <c r="N99" s="653"/>
      <c r="O99" s="654" t="s">
        <v>35</v>
      </c>
      <c r="P99" s="651">
        <f>G44</f>
        <v>70</v>
      </c>
      <c r="Q99" s="635"/>
      <c r="R99" s="635"/>
      <c r="S99" s="635"/>
      <c r="T99" s="273" t="s">
        <v>31</v>
      </c>
      <c r="U99" s="651">
        <f>L44</f>
        <v>65</v>
      </c>
      <c r="V99" s="635"/>
      <c r="W99" s="635"/>
      <c r="X99" s="635"/>
      <c r="BL99" s="216"/>
    </row>
    <row r="100" spans="1:64" s="215" customFormat="1">
      <c r="A100" s="213"/>
      <c r="B100" s="214"/>
      <c r="J100" s="498"/>
      <c r="K100" s="498"/>
      <c r="L100" s="653"/>
      <c r="M100" s="653"/>
      <c r="N100" s="653"/>
      <c r="O100" s="654"/>
      <c r="P100" s="498">
        <v>2</v>
      </c>
      <c r="Q100" s="498"/>
      <c r="R100" s="498"/>
      <c r="S100" s="498"/>
      <c r="T100" s="498"/>
      <c r="U100" s="498"/>
      <c r="V100" s="498"/>
      <c r="W100" s="498"/>
      <c r="X100" s="498"/>
      <c r="BL100" s="216"/>
    </row>
    <row r="101" spans="1:64" s="215" customFormat="1">
      <c r="A101" s="213"/>
      <c r="B101" s="214"/>
      <c r="BL101" s="216"/>
    </row>
    <row r="102" spans="1:64" s="215" customFormat="1">
      <c r="A102" s="213"/>
      <c r="B102" s="214"/>
      <c r="J102" s="500" t="s">
        <v>81</v>
      </c>
      <c r="K102" s="500"/>
      <c r="L102" s="499">
        <f>ROUND(SQRT(L99)+((P99/100)-(U99/100))/P100,2)</f>
        <v>4.47</v>
      </c>
      <c r="M102" s="499"/>
      <c r="N102" s="499"/>
      <c r="P102" s="86" t="s">
        <v>73</v>
      </c>
      <c r="R102" s="652">
        <f>ROUND(L102,2)</f>
        <v>4.47</v>
      </c>
      <c r="S102" s="652"/>
      <c r="T102" s="652"/>
      <c r="BL102" s="216"/>
    </row>
    <row r="103" spans="1:64" s="215" customFormat="1">
      <c r="A103" s="213"/>
      <c r="B103" s="214"/>
      <c r="BL103" s="216"/>
    </row>
    <row r="104" spans="1:64" s="215" customFormat="1">
      <c r="A104" s="213"/>
      <c r="B104" s="214"/>
      <c r="BL104" s="216"/>
    </row>
    <row r="105" spans="1:64" s="215" customFormat="1" ht="15" customHeight="1">
      <c r="A105" s="213"/>
      <c r="B105" s="214"/>
      <c r="D105" s="498"/>
      <c r="E105" s="498"/>
      <c r="J105" s="498" t="s">
        <v>82</v>
      </c>
      <c r="K105" s="498"/>
      <c r="L105" s="653">
        <f>S93</f>
        <v>19.760000000000002</v>
      </c>
      <c r="M105" s="653"/>
      <c r="N105" s="653"/>
      <c r="O105" s="654" t="s">
        <v>31</v>
      </c>
      <c r="P105" s="651">
        <f>P99</f>
        <v>70</v>
      </c>
      <c r="Q105" s="635"/>
      <c r="R105" s="635"/>
      <c r="S105" s="635"/>
      <c r="T105" s="273" t="s">
        <v>31</v>
      </c>
      <c r="U105" s="651">
        <f>U99</f>
        <v>65</v>
      </c>
      <c r="V105" s="635"/>
      <c r="W105" s="635"/>
      <c r="X105" s="635"/>
      <c r="BL105" s="216"/>
    </row>
    <row r="106" spans="1:64" s="215" customFormat="1">
      <c r="A106" s="213"/>
      <c r="B106" s="214"/>
      <c r="J106" s="498"/>
      <c r="K106" s="498"/>
      <c r="L106" s="653"/>
      <c r="M106" s="653"/>
      <c r="N106" s="653"/>
      <c r="O106" s="654"/>
      <c r="P106" s="498">
        <v>2</v>
      </c>
      <c r="Q106" s="498"/>
      <c r="R106" s="498"/>
      <c r="S106" s="498"/>
      <c r="T106" s="498"/>
      <c r="U106" s="498"/>
      <c r="V106" s="498"/>
      <c r="W106" s="498"/>
      <c r="X106" s="498"/>
      <c r="BL106" s="216"/>
    </row>
    <row r="107" spans="1:64" s="215" customFormat="1">
      <c r="A107" s="213"/>
      <c r="B107" s="214"/>
      <c r="BL107" s="216"/>
    </row>
    <row r="108" spans="1:64" s="215" customFormat="1">
      <c r="A108" s="213"/>
      <c r="B108" s="214"/>
      <c r="K108" s="500" t="s">
        <v>82</v>
      </c>
      <c r="L108" s="500"/>
      <c r="M108" s="499">
        <f>ROUND(SQRT(L105)-((P105/100)-(U105/100))/P106,2)</f>
        <v>4.42</v>
      </c>
      <c r="N108" s="499"/>
      <c r="O108" s="499"/>
      <c r="Q108" s="86" t="s">
        <v>73</v>
      </c>
      <c r="S108" s="652">
        <f>ROUND(M108,2)</f>
        <v>4.42</v>
      </c>
      <c r="T108" s="500"/>
      <c r="U108" s="500"/>
      <c r="BL108" s="216"/>
    </row>
    <row r="109" spans="1:64" s="215" customFormat="1">
      <c r="A109" s="213"/>
      <c r="B109" s="214"/>
      <c r="BL109" s="216"/>
    </row>
    <row r="110" spans="1:64" s="215" customFormat="1">
      <c r="A110" s="213"/>
      <c r="B110" s="214"/>
      <c r="D110" s="275" t="s">
        <v>202</v>
      </c>
      <c r="BL110" s="216"/>
    </row>
    <row r="111" spans="1:64" s="215" customFormat="1">
      <c r="A111" s="213"/>
      <c r="B111" s="214"/>
      <c r="J111" s="215" t="s">
        <v>203</v>
      </c>
      <c r="K111" s="276"/>
      <c r="M111" s="499">
        <f>R102</f>
        <v>4.47</v>
      </c>
      <c r="N111" s="498"/>
      <c r="O111" s="498"/>
      <c r="P111" s="215" t="s">
        <v>15</v>
      </c>
      <c r="Q111" s="499">
        <f>S108</f>
        <v>4.42</v>
      </c>
      <c r="R111" s="498"/>
      <c r="S111" s="498"/>
      <c r="BL111" s="216"/>
    </row>
    <row r="112" spans="1:64" s="215" customFormat="1" ht="7.5" customHeight="1" thickBot="1">
      <c r="A112" s="213"/>
      <c r="B112" s="214"/>
      <c r="BL112" s="216"/>
    </row>
    <row r="113" spans="1:64" s="215" customFormat="1" ht="19.5" thickBot="1">
      <c r="A113" s="213"/>
      <c r="B113" s="214"/>
      <c r="J113" s="660" t="s">
        <v>203</v>
      </c>
      <c r="K113" s="661"/>
      <c r="L113" s="661"/>
      <c r="M113" s="662">
        <f>M111*Q111</f>
        <v>19.757399999999997</v>
      </c>
      <c r="N113" s="662"/>
      <c r="O113" s="662"/>
      <c r="P113" s="277"/>
      <c r="BL113" s="216"/>
    </row>
    <row r="114" spans="1:64" s="215" customFormat="1">
      <c r="A114" s="213"/>
      <c r="B114" s="214"/>
      <c r="BL114" s="216"/>
    </row>
    <row r="115" spans="1:64" s="215" customFormat="1">
      <c r="A115" s="213"/>
      <c r="B115" s="214"/>
      <c r="C115" s="222" t="s">
        <v>204</v>
      </c>
      <c r="BL115" s="216"/>
    </row>
    <row r="116" spans="1:64" s="215" customFormat="1">
      <c r="A116" s="213"/>
      <c r="B116" s="214"/>
      <c r="BL116" s="216"/>
    </row>
    <row r="117" spans="1:64" s="215" customFormat="1">
      <c r="A117" s="213"/>
      <c r="B117" s="214"/>
      <c r="BL117" s="216"/>
    </row>
    <row r="118" spans="1:64" s="215" customFormat="1">
      <c r="A118" s="213"/>
      <c r="B118" s="214"/>
      <c r="BL118" s="216"/>
    </row>
    <row r="119" spans="1:64" s="215" customFormat="1" ht="19.5" customHeight="1">
      <c r="A119" s="213"/>
      <c r="B119" s="214"/>
      <c r="D119" s="498" t="s">
        <v>205</v>
      </c>
      <c r="E119" s="498"/>
      <c r="F119" s="663">
        <f>H26</f>
        <v>390.05447701159517</v>
      </c>
      <c r="G119" s="656"/>
      <c r="H119" s="656"/>
      <c r="I119" s="503" t="s">
        <v>15</v>
      </c>
      <c r="J119" s="498">
        <v>1</v>
      </c>
      <c r="K119" s="503" t="s">
        <v>35</v>
      </c>
      <c r="L119" s="278">
        <v>6</v>
      </c>
      <c r="M119" s="279" t="s">
        <v>15</v>
      </c>
      <c r="N119" s="655">
        <f>-T13</f>
        <v>0.20147642880128849</v>
      </c>
      <c r="O119" s="655"/>
      <c r="P119" s="655"/>
      <c r="Q119" s="654" t="s">
        <v>35</v>
      </c>
      <c r="R119" s="278">
        <v>6</v>
      </c>
      <c r="S119" s="279" t="s">
        <v>15</v>
      </c>
      <c r="T119" s="655">
        <f>T14</f>
        <v>0.23667296030348911</v>
      </c>
      <c r="U119" s="656"/>
      <c r="V119" s="656"/>
      <c r="X119" s="657" t="s">
        <v>200</v>
      </c>
      <c r="Y119" s="500" t="s">
        <v>206</v>
      </c>
      <c r="Z119" s="500"/>
      <c r="AA119" s="633">
        <f>ROUND((F119/F120)*((J119)+(L119*ABS(N119)/L120)+(R119*T119/R120)),2)</f>
        <v>31.41</v>
      </c>
      <c r="AB119" s="633"/>
      <c r="AC119" s="633"/>
      <c r="AD119" s="633"/>
      <c r="AE119" s="633"/>
      <c r="BL119" s="216"/>
    </row>
    <row r="120" spans="1:64" s="215" customFormat="1" ht="18" customHeight="1">
      <c r="A120" s="213"/>
      <c r="B120" s="214"/>
      <c r="D120" s="498"/>
      <c r="E120" s="498"/>
      <c r="F120" s="659">
        <f>S93</f>
        <v>19.760000000000002</v>
      </c>
      <c r="G120" s="498"/>
      <c r="H120" s="498"/>
      <c r="I120" s="503"/>
      <c r="J120" s="498"/>
      <c r="K120" s="503"/>
      <c r="L120" s="499">
        <f>S108</f>
        <v>4.42</v>
      </c>
      <c r="M120" s="499"/>
      <c r="N120" s="499"/>
      <c r="O120" s="499"/>
      <c r="P120" s="499"/>
      <c r="Q120" s="654"/>
      <c r="R120" s="499">
        <f>R102</f>
        <v>4.47</v>
      </c>
      <c r="S120" s="498"/>
      <c r="T120" s="498"/>
      <c r="U120" s="498"/>
      <c r="V120" s="498"/>
      <c r="X120" s="658"/>
      <c r="Y120" s="500"/>
      <c r="Z120" s="500"/>
      <c r="AA120" s="633"/>
      <c r="AB120" s="633"/>
      <c r="AC120" s="633"/>
      <c r="AD120" s="633"/>
      <c r="AE120" s="633"/>
      <c r="AN120" s="260" t="s">
        <v>12</v>
      </c>
      <c r="BL120" s="216"/>
    </row>
    <row r="121" spans="1:64" s="215" customFormat="1" ht="12" customHeight="1" thickBot="1">
      <c r="A121" s="213"/>
      <c r="B121" s="214"/>
      <c r="AA121" s="346"/>
      <c r="AB121" s="346"/>
      <c r="AC121" s="346"/>
      <c r="AD121" s="346"/>
      <c r="AE121" s="346"/>
      <c r="BL121" s="216"/>
    </row>
    <row r="122" spans="1:64" s="215" customFormat="1" ht="19.5" customHeight="1">
      <c r="A122" s="213"/>
      <c r="B122" s="214"/>
      <c r="D122" s="498" t="s">
        <v>207</v>
      </c>
      <c r="E122" s="498"/>
      <c r="F122" s="663">
        <f>F119</f>
        <v>390.05447701159517</v>
      </c>
      <c r="G122" s="656"/>
      <c r="H122" s="656"/>
      <c r="I122" s="503" t="s">
        <v>15</v>
      </c>
      <c r="J122" s="498">
        <v>1</v>
      </c>
      <c r="K122" s="503" t="s">
        <v>31</v>
      </c>
      <c r="L122" s="278">
        <v>6</v>
      </c>
      <c r="M122" s="279" t="s">
        <v>15</v>
      </c>
      <c r="N122" s="655">
        <f>N119</f>
        <v>0.20147642880128849</v>
      </c>
      <c r="O122" s="655"/>
      <c r="P122" s="655"/>
      <c r="Q122" s="654" t="s">
        <v>35</v>
      </c>
      <c r="R122" s="278">
        <v>6</v>
      </c>
      <c r="S122" s="279" t="s">
        <v>15</v>
      </c>
      <c r="T122" s="655">
        <f>T119</f>
        <v>0.23667296030348911</v>
      </c>
      <c r="U122" s="656"/>
      <c r="V122" s="656"/>
      <c r="X122" s="657" t="s">
        <v>200</v>
      </c>
      <c r="Y122" s="500" t="s">
        <v>208</v>
      </c>
      <c r="Z122" s="500"/>
      <c r="AA122" s="633">
        <f>ROUND((F122/F123)*((J122)-(L122*ABS(N122)/L123)+(R122*T122/R123)),2)</f>
        <v>20.61</v>
      </c>
      <c r="AB122" s="633"/>
      <c r="AC122" s="633"/>
      <c r="AD122" s="633"/>
      <c r="AE122" s="633"/>
      <c r="AK122" s="313"/>
      <c r="AL122" s="263"/>
      <c r="AM122" s="263"/>
      <c r="AN122" s="263"/>
      <c r="AO122" s="263"/>
      <c r="AP122" s="263"/>
      <c r="AQ122" s="263"/>
      <c r="AR122" s="264"/>
      <c r="AV122" s="215" t="s">
        <v>209</v>
      </c>
      <c r="AX122" s="215" t="s">
        <v>210</v>
      </c>
      <c r="BL122" s="216"/>
    </row>
    <row r="123" spans="1:64" s="215" customFormat="1" ht="18" customHeight="1">
      <c r="A123" s="213"/>
      <c r="B123" s="214"/>
      <c r="D123" s="498"/>
      <c r="E123" s="498"/>
      <c r="F123" s="659">
        <f>F120</f>
        <v>19.760000000000002</v>
      </c>
      <c r="G123" s="498"/>
      <c r="H123" s="498"/>
      <c r="I123" s="503"/>
      <c r="J123" s="498"/>
      <c r="K123" s="503"/>
      <c r="L123" s="499">
        <f>L120</f>
        <v>4.42</v>
      </c>
      <c r="M123" s="499"/>
      <c r="N123" s="499"/>
      <c r="O123" s="499"/>
      <c r="P123" s="499"/>
      <c r="Q123" s="654"/>
      <c r="R123" s="499">
        <f>R120</f>
        <v>4.47</v>
      </c>
      <c r="S123" s="498"/>
      <c r="T123" s="498"/>
      <c r="U123" s="498"/>
      <c r="V123" s="498"/>
      <c r="X123" s="658"/>
      <c r="Y123" s="500"/>
      <c r="Z123" s="500"/>
      <c r="AA123" s="633"/>
      <c r="AB123" s="633"/>
      <c r="AC123" s="633"/>
      <c r="AD123" s="633"/>
      <c r="AE123" s="633"/>
      <c r="AJ123" s="500" t="s">
        <v>80</v>
      </c>
      <c r="AK123" s="266"/>
      <c r="AR123" s="265"/>
      <c r="AS123" s="260" t="s">
        <v>15</v>
      </c>
      <c r="AV123" s="215" t="s">
        <v>78</v>
      </c>
      <c r="AX123" s="215" t="s">
        <v>211</v>
      </c>
      <c r="BL123" s="216"/>
    </row>
    <row r="124" spans="1:64" s="215" customFormat="1">
      <c r="A124" s="213"/>
      <c r="B124" s="214"/>
      <c r="AA124" s="346"/>
      <c r="AB124" s="346"/>
      <c r="AC124" s="346"/>
      <c r="AD124" s="346"/>
      <c r="AE124" s="346"/>
      <c r="AJ124" s="500"/>
      <c r="AK124" s="664"/>
      <c r="AL124" s="665"/>
      <c r="AR124" s="265"/>
      <c r="BL124" s="216"/>
    </row>
    <row r="125" spans="1:64" s="215" customFormat="1" ht="19.5" customHeight="1">
      <c r="A125" s="213"/>
      <c r="B125" s="214"/>
      <c r="D125" s="498" t="s">
        <v>212</v>
      </c>
      <c r="E125" s="498"/>
      <c r="F125" s="663">
        <f>F119</f>
        <v>390.05447701159517</v>
      </c>
      <c r="G125" s="656"/>
      <c r="H125" s="656"/>
      <c r="I125" s="503" t="s">
        <v>15</v>
      </c>
      <c r="J125" s="498">
        <v>1</v>
      </c>
      <c r="K125" s="503" t="s">
        <v>35</v>
      </c>
      <c r="L125" s="278">
        <v>6</v>
      </c>
      <c r="M125" s="279" t="s">
        <v>15</v>
      </c>
      <c r="N125" s="655">
        <f>N122</f>
        <v>0.20147642880128849</v>
      </c>
      <c r="O125" s="655"/>
      <c r="P125" s="655"/>
      <c r="Q125" s="654" t="s">
        <v>31</v>
      </c>
      <c r="R125" s="278">
        <v>6</v>
      </c>
      <c r="S125" s="279" t="s">
        <v>15</v>
      </c>
      <c r="T125" s="655">
        <f>T122</f>
        <v>0.23667296030348911</v>
      </c>
      <c r="U125" s="656"/>
      <c r="V125" s="656"/>
      <c r="X125" s="657" t="s">
        <v>200</v>
      </c>
      <c r="Y125" s="500" t="s">
        <v>213</v>
      </c>
      <c r="Z125" s="500"/>
      <c r="AA125" s="633">
        <f>ROUND((F125/F126)*((J125)+(L125*ABS(N125)/L126)-(R125*T125/R126)),2)</f>
        <v>18.87</v>
      </c>
      <c r="AB125" s="633"/>
      <c r="AC125" s="633"/>
      <c r="AD125" s="633"/>
      <c r="AE125" s="633"/>
      <c r="AJ125" s="500"/>
      <c r="AK125" s="266"/>
      <c r="AR125" s="265" t="s">
        <v>35</v>
      </c>
      <c r="AU125" s="498" t="s">
        <v>125</v>
      </c>
      <c r="AV125" s="498"/>
      <c r="AW125" s="499">
        <f>T13</f>
        <v>-0.20147642880128849</v>
      </c>
      <c r="AX125" s="499"/>
      <c r="AY125" s="499"/>
      <c r="BA125" s="498"/>
      <c r="BB125" s="498"/>
      <c r="BL125" s="216"/>
    </row>
    <row r="126" spans="1:64" s="215" customFormat="1" ht="18" customHeight="1" thickBot="1">
      <c r="A126" s="213"/>
      <c r="B126" s="214"/>
      <c r="D126" s="498"/>
      <c r="E126" s="498"/>
      <c r="F126" s="659">
        <f>F123</f>
        <v>19.760000000000002</v>
      </c>
      <c r="G126" s="498"/>
      <c r="H126" s="498"/>
      <c r="I126" s="503"/>
      <c r="J126" s="498"/>
      <c r="K126" s="503"/>
      <c r="L126" s="499">
        <f>L123</f>
        <v>4.42</v>
      </c>
      <c r="M126" s="499"/>
      <c r="N126" s="499"/>
      <c r="O126" s="499"/>
      <c r="P126" s="499"/>
      <c r="Q126" s="654"/>
      <c r="R126" s="499">
        <f>R123</f>
        <v>4.47</v>
      </c>
      <c r="S126" s="498"/>
      <c r="T126" s="498"/>
      <c r="U126" s="498"/>
      <c r="V126" s="498"/>
      <c r="X126" s="658"/>
      <c r="Y126" s="500"/>
      <c r="Z126" s="500"/>
      <c r="AA126" s="633"/>
      <c r="AB126" s="633"/>
      <c r="AC126" s="633"/>
      <c r="AD126" s="633"/>
      <c r="AE126" s="633"/>
      <c r="AK126" s="267"/>
      <c r="AL126" s="268"/>
      <c r="AM126" s="268"/>
      <c r="AN126" s="268"/>
      <c r="AO126" s="268"/>
      <c r="AP126" s="268"/>
      <c r="AQ126" s="268" t="s">
        <v>35</v>
      </c>
      <c r="AR126" s="269"/>
      <c r="AU126" s="498" t="s">
        <v>127</v>
      </c>
      <c r="AV126" s="498"/>
      <c r="AW126" s="499">
        <f>T14</f>
        <v>0.23667296030348911</v>
      </c>
      <c r="AX126" s="498"/>
      <c r="AY126" s="498"/>
      <c r="BA126" s="498"/>
      <c r="BB126" s="498"/>
      <c r="BL126" s="216"/>
    </row>
    <row r="127" spans="1:64" s="215" customFormat="1">
      <c r="A127" s="213"/>
      <c r="B127" s="214"/>
      <c r="AA127" s="346"/>
      <c r="AB127" s="346"/>
      <c r="AC127" s="346"/>
      <c r="AD127" s="346"/>
      <c r="AE127" s="346"/>
      <c r="AM127" s="500" t="s">
        <v>79</v>
      </c>
      <c r="AN127" s="500"/>
      <c r="AO127" s="500"/>
      <c r="AP127" s="500"/>
      <c r="BL127" s="216"/>
    </row>
    <row r="128" spans="1:64" s="215" customFormat="1" ht="19.5" customHeight="1">
      <c r="A128" s="213"/>
      <c r="B128" s="214"/>
      <c r="D128" s="498" t="s">
        <v>214</v>
      </c>
      <c r="E128" s="498"/>
      <c r="F128" s="663">
        <f>F125</f>
        <v>390.05447701159517</v>
      </c>
      <c r="G128" s="656"/>
      <c r="H128" s="656"/>
      <c r="I128" s="503" t="s">
        <v>15</v>
      </c>
      <c r="J128" s="498">
        <v>1</v>
      </c>
      <c r="K128" s="503" t="s">
        <v>31</v>
      </c>
      <c r="L128" s="278">
        <v>6</v>
      </c>
      <c r="M128" s="279" t="s">
        <v>15</v>
      </c>
      <c r="N128" s="655">
        <f>N119</f>
        <v>0.20147642880128849</v>
      </c>
      <c r="O128" s="655"/>
      <c r="P128" s="655"/>
      <c r="Q128" s="654" t="s">
        <v>31</v>
      </c>
      <c r="R128" s="278">
        <v>6</v>
      </c>
      <c r="S128" s="279" t="s">
        <v>15</v>
      </c>
      <c r="T128" s="655">
        <f>T119</f>
        <v>0.23667296030348911</v>
      </c>
      <c r="U128" s="656"/>
      <c r="V128" s="656"/>
      <c r="X128" s="657" t="s">
        <v>200</v>
      </c>
      <c r="Y128" s="500" t="s">
        <v>215</v>
      </c>
      <c r="Z128" s="500"/>
      <c r="AA128" s="633">
        <f>ROUND((F128/F129)*((J128)-(L128*ABS(N128)/L129)-(R128*T128/R129)),2)</f>
        <v>8.07</v>
      </c>
      <c r="AB128" s="633"/>
      <c r="AC128" s="633"/>
      <c r="AD128" s="633"/>
      <c r="AE128" s="633"/>
      <c r="BL128" s="216"/>
    </row>
    <row r="129" spans="1:64" s="215" customFormat="1" ht="18" customHeight="1">
      <c r="A129" s="213"/>
      <c r="B129" s="214"/>
      <c r="D129" s="498"/>
      <c r="E129" s="498"/>
      <c r="F129" s="659">
        <f>F126</f>
        <v>19.760000000000002</v>
      </c>
      <c r="G129" s="498"/>
      <c r="H129" s="498"/>
      <c r="I129" s="503"/>
      <c r="J129" s="498"/>
      <c r="K129" s="503"/>
      <c r="L129" s="499">
        <f>L126</f>
        <v>4.42</v>
      </c>
      <c r="M129" s="499"/>
      <c r="N129" s="499"/>
      <c r="O129" s="499"/>
      <c r="P129" s="499"/>
      <c r="Q129" s="654"/>
      <c r="R129" s="499">
        <f>R126</f>
        <v>4.47</v>
      </c>
      <c r="S129" s="498"/>
      <c r="T129" s="498"/>
      <c r="U129" s="498"/>
      <c r="V129" s="498"/>
      <c r="X129" s="658"/>
      <c r="Y129" s="500"/>
      <c r="Z129" s="500"/>
      <c r="AA129" s="633"/>
      <c r="AB129" s="633"/>
      <c r="AC129" s="633"/>
      <c r="AD129" s="633"/>
      <c r="AE129" s="633"/>
      <c r="BL129" s="216"/>
    </row>
    <row r="130" spans="1:64" s="215" customFormat="1">
      <c r="A130" s="213"/>
      <c r="B130" s="214"/>
      <c r="AV130" s="259"/>
      <c r="BL130" s="216"/>
    </row>
    <row r="131" spans="1:64" s="215" customFormat="1" ht="18.75" thickBot="1">
      <c r="A131" s="213"/>
      <c r="B131" s="214"/>
      <c r="AT131" s="498">
        <f>(F125/F126)*(J125-((L125*N125)/(L126))-((R125*T125)/(R126)))</f>
        <v>8.0699578699261245</v>
      </c>
      <c r="AU131" s="498"/>
      <c r="AV131" s="498"/>
      <c r="AW131" s="498"/>
      <c r="BL131" s="216"/>
    </row>
    <row r="132" spans="1:64" s="215" customFormat="1" ht="19.5" thickBot="1">
      <c r="A132" s="213"/>
      <c r="B132" s="214"/>
      <c r="F132" s="500" t="s">
        <v>216</v>
      </c>
      <c r="G132" s="500"/>
      <c r="H132" s="500"/>
      <c r="I132" s="500"/>
      <c r="J132" s="500"/>
      <c r="K132" s="280" t="s">
        <v>200</v>
      </c>
      <c r="N132" s="666" t="s">
        <v>217</v>
      </c>
      <c r="O132" s="667"/>
      <c r="P132" s="667"/>
      <c r="Q132" s="281"/>
      <c r="R132" s="473" t="s">
        <v>218</v>
      </c>
      <c r="S132" s="667" t="s">
        <v>219</v>
      </c>
      <c r="T132" s="668"/>
      <c r="AW132" s="312"/>
      <c r="BL132" s="216"/>
    </row>
    <row r="133" spans="1:64" s="215" customFormat="1">
      <c r="A133" s="213"/>
      <c r="B133" s="214"/>
      <c r="K133" s="258"/>
      <c r="BL133" s="216"/>
    </row>
    <row r="134" spans="1:64" s="215" customFormat="1" ht="22.5">
      <c r="A134" s="213"/>
      <c r="B134" s="214"/>
      <c r="E134" s="280" t="s">
        <v>200</v>
      </c>
      <c r="G134" s="670" t="s">
        <v>220</v>
      </c>
      <c r="H134" s="670"/>
      <c r="I134" s="671">
        <f>AA119</f>
        <v>31.41</v>
      </c>
      <c r="J134" s="671"/>
      <c r="K134" s="671"/>
      <c r="L134" s="671"/>
      <c r="M134" s="671"/>
      <c r="N134" s="282" t="s">
        <v>75</v>
      </c>
      <c r="O134" s="283" t="s">
        <v>221</v>
      </c>
      <c r="P134" s="283"/>
      <c r="Q134" s="283"/>
      <c r="R134" s="671">
        <f>F89</f>
        <v>19.739999999999998</v>
      </c>
      <c r="S134" s="671"/>
      <c r="T134" s="671"/>
      <c r="U134" s="671"/>
      <c r="V134" s="671"/>
      <c r="AA134" s="643" t="str">
        <f>IF(R134&gt;I134,"OK Cumple","No Cumple")</f>
        <v>No Cumple</v>
      </c>
      <c r="AB134" s="643"/>
      <c r="AC134" s="643"/>
      <c r="AD134" s="643"/>
      <c r="BL134" s="216"/>
    </row>
    <row r="135" spans="1:64" s="215" customFormat="1">
      <c r="A135" s="213"/>
      <c r="B135" s="214"/>
      <c r="AJ135" s="259"/>
      <c r="AV135" s="259"/>
      <c r="BL135" s="216"/>
    </row>
    <row r="136" spans="1:64" s="215" customFormat="1" ht="19.5">
      <c r="A136" s="213"/>
      <c r="B136" s="214"/>
      <c r="D136" s="284" t="s">
        <v>443</v>
      </c>
      <c r="BL136" s="216"/>
    </row>
    <row r="137" spans="1:64" s="215" customFormat="1">
      <c r="A137" s="213"/>
      <c r="B137" s="214"/>
      <c r="BL137" s="216"/>
    </row>
    <row r="138" spans="1:64" s="215" customFormat="1">
      <c r="A138" s="213"/>
      <c r="B138" s="214"/>
      <c r="D138" s="658" t="s">
        <v>222</v>
      </c>
      <c r="E138" s="658"/>
      <c r="F138" s="658"/>
      <c r="G138" s="658"/>
      <c r="H138" s="658"/>
      <c r="BL138" s="216"/>
    </row>
    <row r="139" spans="1:64" s="215" customFormat="1">
      <c r="A139" s="213"/>
      <c r="B139" s="214"/>
      <c r="K139" s="498" t="s">
        <v>223</v>
      </c>
      <c r="L139" s="498"/>
      <c r="M139" s="649">
        <f>I134</f>
        <v>31.41</v>
      </c>
      <c r="N139" s="649"/>
      <c r="O139" s="649"/>
      <c r="P139" s="649"/>
      <c r="Q139" s="503" t="s">
        <v>15</v>
      </c>
      <c r="R139" s="659">
        <f>M113</f>
        <v>19.757399999999997</v>
      </c>
      <c r="S139" s="659"/>
      <c r="T139" s="659"/>
      <c r="U139" s="659"/>
      <c r="V139" s="502" t="s">
        <v>200</v>
      </c>
      <c r="X139" s="675" t="s">
        <v>223</v>
      </c>
      <c r="Y139" s="676"/>
      <c r="Z139" s="669">
        <f>ROUND((M139/M140)*R139,2)</f>
        <v>31.44</v>
      </c>
      <c r="AA139" s="669"/>
      <c r="AB139" s="669"/>
      <c r="BL139" s="216"/>
    </row>
    <row r="140" spans="1:64" s="215" customFormat="1">
      <c r="A140" s="213"/>
      <c r="B140" s="214"/>
      <c r="K140" s="498"/>
      <c r="L140" s="498"/>
      <c r="M140" s="501">
        <f>R134</f>
        <v>19.739999999999998</v>
      </c>
      <c r="N140" s="498"/>
      <c r="O140" s="498"/>
      <c r="P140" s="498"/>
      <c r="Q140" s="503"/>
      <c r="R140" s="659"/>
      <c r="S140" s="659"/>
      <c r="T140" s="659"/>
      <c r="U140" s="659"/>
      <c r="V140" s="503"/>
      <c r="X140" s="677"/>
      <c r="Y140" s="678"/>
      <c r="Z140" s="669"/>
      <c r="AA140" s="669"/>
      <c r="AB140" s="669"/>
      <c r="BL140" s="216"/>
    </row>
    <row r="141" spans="1:64" s="215" customFormat="1">
      <c r="A141" s="213"/>
      <c r="B141" s="214"/>
      <c r="BL141" s="216"/>
    </row>
    <row r="142" spans="1:64" s="215" customFormat="1">
      <c r="A142" s="213"/>
      <c r="B142" s="214"/>
      <c r="D142" s="285" t="s">
        <v>224</v>
      </c>
      <c r="BL142" s="216"/>
    </row>
    <row r="143" spans="1:64" s="215" customFormat="1">
      <c r="A143" s="213"/>
      <c r="B143" s="214"/>
      <c r="BL143" s="216"/>
    </row>
    <row r="144" spans="1:64" s="215" customFormat="1">
      <c r="A144" s="213"/>
      <c r="B144" s="214"/>
      <c r="K144" s="498" t="s">
        <v>81</v>
      </c>
      <c r="L144" s="498"/>
      <c r="M144" s="653">
        <f>Z139</f>
        <v>31.44</v>
      </c>
      <c r="N144" s="653"/>
      <c r="O144" s="653"/>
      <c r="P144" s="654" t="s">
        <v>35</v>
      </c>
      <c r="Q144" s="651">
        <f>P105</f>
        <v>70</v>
      </c>
      <c r="R144" s="635"/>
      <c r="S144" s="635"/>
      <c r="T144" s="635"/>
      <c r="U144" s="273" t="s">
        <v>31</v>
      </c>
      <c r="V144" s="651">
        <f>U105</f>
        <v>65</v>
      </c>
      <c r="W144" s="635"/>
      <c r="X144" s="635"/>
      <c r="Y144" s="635"/>
      <c r="BL144" s="216"/>
    </row>
    <row r="145" spans="1:64" s="215" customFormat="1">
      <c r="A145" s="213"/>
      <c r="B145" s="214"/>
      <c r="K145" s="498"/>
      <c r="L145" s="498"/>
      <c r="M145" s="653"/>
      <c r="N145" s="653"/>
      <c r="O145" s="653"/>
      <c r="P145" s="654"/>
      <c r="Q145" s="498">
        <v>2</v>
      </c>
      <c r="R145" s="498"/>
      <c r="S145" s="498"/>
      <c r="T145" s="498"/>
      <c r="U145" s="498"/>
      <c r="V145" s="498"/>
      <c r="W145" s="498"/>
      <c r="X145" s="498"/>
      <c r="Y145" s="498"/>
      <c r="BL145" s="216"/>
    </row>
    <row r="146" spans="1:64" s="215" customFormat="1">
      <c r="A146" s="213"/>
      <c r="B146" s="214"/>
      <c r="BL146" s="216"/>
    </row>
    <row r="147" spans="1:64" s="215" customFormat="1">
      <c r="A147" s="213"/>
      <c r="B147" s="214"/>
      <c r="L147" s="498" t="s">
        <v>81</v>
      </c>
      <c r="M147" s="498"/>
      <c r="N147" s="499">
        <f>ROUND(SQRT(M144)+((Q144/100)-(V144/100))/Q145,2)</f>
        <v>5.63</v>
      </c>
      <c r="O147" s="499"/>
      <c r="P147" s="499"/>
      <c r="R147" s="286" t="s">
        <v>73</v>
      </c>
      <c r="T147" s="672">
        <f>ROUND(N147,1)</f>
        <v>5.6</v>
      </c>
      <c r="U147" s="672"/>
      <c r="V147" s="672"/>
      <c r="BL147" s="216"/>
    </row>
    <row r="148" spans="1:64" s="215" customFormat="1">
      <c r="A148" s="213"/>
      <c r="B148" s="214"/>
      <c r="BL148" s="216"/>
    </row>
    <row r="149" spans="1:64" s="215" customFormat="1">
      <c r="A149" s="213"/>
      <c r="B149" s="214"/>
      <c r="J149" s="498" t="s">
        <v>82</v>
      </c>
      <c r="K149" s="498"/>
      <c r="L149" s="674">
        <f>Z139</f>
        <v>31.44</v>
      </c>
      <c r="M149" s="674"/>
      <c r="N149" s="674"/>
      <c r="O149" s="654" t="s">
        <v>31</v>
      </c>
      <c r="P149" s="651">
        <f>Q144</f>
        <v>70</v>
      </c>
      <c r="Q149" s="635"/>
      <c r="R149" s="635"/>
      <c r="S149" s="635"/>
      <c r="T149" s="273" t="s">
        <v>31</v>
      </c>
      <c r="U149" s="651">
        <f>V144</f>
        <v>65</v>
      </c>
      <c r="V149" s="635"/>
      <c r="W149" s="635"/>
      <c r="X149" s="635"/>
      <c r="BL149" s="216"/>
    </row>
    <row r="150" spans="1:64" s="215" customFormat="1">
      <c r="A150" s="213"/>
      <c r="B150" s="214"/>
      <c r="J150" s="498"/>
      <c r="K150" s="498"/>
      <c r="L150" s="674"/>
      <c r="M150" s="674"/>
      <c r="N150" s="674"/>
      <c r="O150" s="654"/>
      <c r="P150" s="498">
        <v>2</v>
      </c>
      <c r="Q150" s="498"/>
      <c r="R150" s="498"/>
      <c r="S150" s="498"/>
      <c r="T150" s="498"/>
      <c r="U150" s="498"/>
      <c r="V150" s="498"/>
      <c r="W150" s="498"/>
      <c r="X150" s="498"/>
      <c r="BL150" s="216"/>
    </row>
    <row r="151" spans="1:64" s="215" customFormat="1">
      <c r="A151" s="213"/>
      <c r="B151" s="214"/>
      <c r="BL151" s="216"/>
    </row>
    <row r="152" spans="1:64" s="215" customFormat="1">
      <c r="A152" s="213"/>
      <c r="B152" s="214"/>
      <c r="K152" s="498" t="s">
        <v>82</v>
      </c>
      <c r="L152" s="498"/>
      <c r="M152" s="499">
        <f>ROUND(SQRT(L149)-((P149/100)-(U149/100))/P150,2)</f>
        <v>5.58</v>
      </c>
      <c r="N152" s="499"/>
      <c r="O152" s="499"/>
      <c r="Q152" s="286" t="s">
        <v>73</v>
      </c>
      <c r="S152" s="672">
        <v>5.55</v>
      </c>
      <c r="T152" s="673"/>
      <c r="U152" s="673"/>
      <c r="BL152" s="216"/>
    </row>
    <row r="153" spans="1:64" s="215" customFormat="1">
      <c r="A153" s="213"/>
      <c r="B153" s="214"/>
      <c r="BL153" s="216"/>
    </row>
    <row r="154" spans="1:64" s="215" customFormat="1">
      <c r="A154" s="213"/>
      <c r="B154" s="214"/>
      <c r="D154" s="258" t="s">
        <v>202</v>
      </c>
      <c r="BL154" s="216"/>
    </row>
    <row r="155" spans="1:64" s="215" customFormat="1">
      <c r="A155" s="213"/>
      <c r="B155" s="214"/>
      <c r="J155" s="215" t="s">
        <v>203</v>
      </c>
      <c r="K155" s="276"/>
      <c r="M155" s="499">
        <f>T147</f>
        <v>5.6</v>
      </c>
      <c r="N155" s="498"/>
      <c r="O155" s="498"/>
      <c r="P155" s="287" t="s">
        <v>15</v>
      </c>
      <c r="Q155" s="499">
        <f>S152</f>
        <v>5.55</v>
      </c>
      <c r="R155" s="498"/>
      <c r="S155" s="498"/>
      <c r="BL155" s="216"/>
    </row>
    <row r="156" spans="1:64" s="215" customFormat="1" ht="7.5" customHeight="1" thickBot="1">
      <c r="A156" s="213"/>
      <c r="B156" s="214"/>
      <c r="BL156" s="216"/>
    </row>
    <row r="157" spans="1:64" s="215" customFormat="1" ht="19.5" thickBot="1">
      <c r="A157" s="213"/>
      <c r="B157" s="214"/>
      <c r="J157" s="660" t="s">
        <v>203</v>
      </c>
      <c r="K157" s="661"/>
      <c r="L157" s="661"/>
      <c r="M157" s="662">
        <f>M155*Q155</f>
        <v>31.08</v>
      </c>
      <c r="N157" s="662"/>
      <c r="O157" s="662"/>
      <c r="P157" s="277"/>
      <c r="BL157" s="216"/>
    </row>
    <row r="158" spans="1:64" s="215" customFormat="1">
      <c r="A158" s="213"/>
      <c r="B158" s="214"/>
      <c r="BL158" s="216"/>
    </row>
    <row r="159" spans="1:64" s="215" customFormat="1">
      <c r="A159" s="213"/>
      <c r="B159" s="214"/>
      <c r="C159" s="222" t="s">
        <v>225</v>
      </c>
      <c r="BL159" s="216"/>
    </row>
    <row r="160" spans="1:64" s="215" customFormat="1">
      <c r="A160" s="213"/>
      <c r="B160" s="214"/>
      <c r="BL160" s="216"/>
    </row>
    <row r="161" spans="1:64" s="215" customFormat="1">
      <c r="A161" s="213"/>
      <c r="B161" s="214"/>
      <c r="BL161" s="216"/>
    </row>
    <row r="162" spans="1:64" s="215" customFormat="1">
      <c r="A162" s="213"/>
      <c r="B162" s="214"/>
      <c r="BL162" s="216"/>
    </row>
    <row r="163" spans="1:64" s="215" customFormat="1">
      <c r="A163" s="213"/>
      <c r="B163" s="214"/>
      <c r="D163" s="498" t="s">
        <v>205</v>
      </c>
      <c r="E163" s="498"/>
      <c r="F163" s="663">
        <f>F119</f>
        <v>390.05447701159517</v>
      </c>
      <c r="G163" s="656"/>
      <c r="H163" s="656"/>
      <c r="I163" s="503" t="s">
        <v>15</v>
      </c>
      <c r="J163" s="498">
        <v>1</v>
      </c>
      <c r="K163" s="503" t="s">
        <v>35</v>
      </c>
      <c r="L163" s="278">
        <v>6</v>
      </c>
      <c r="M163" s="279" t="s">
        <v>15</v>
      </c>
      <c r="N163" s="655">
        <f>T13</f>
        <v>-0.20147642880128849</v>
      </c>
      <c r="O163" s="655"/>
      <c r="P163" s="655"/>
      <c r="Q163" s="654" t="s">
        <v>35</v>
      </c>
      <c r="R163" s="278">
        <v>6</v>
      </c>
      <c r="S163" s="279" t="s">
        <v>15</v>
      </c>
      <c r="T163" s="655">
        <f>T119</f>
        <v>0.23667296030348911</v>
      </c>
      <c r="U163" s="656"/>
      <c r="V163" s="656"/>
      <c r="BL163" s="216"/>
    </row>
    <row r="164" spans="1:64" s="215" customFormat="1">
      <c r="A164" s="213"/>
      <c r="B164" s="214"/>
      <c r="D164" s="498"/>
      <c r="E164" s="498"/>
      <c r="F164" s="659">
        <f>M157</f>
        <v>31.08</v>
      </c>
      <c r="G164" s="498"/>
      <c r="H164" s="498"/>
      <c r="I164" s="503"/>
      <c r="J164" s="498"/>
      <c r="K164" s="503"/>
      <c r="L164" s="499">
        <f>S152</f>
        <v>5.55</v>
      </c>
      <c r="M164" s="499"/>
      <c r="N164" s="499"/>
      <c r="O164" s="499"/>
      <c r="P164" s="499"/>
      <c r="Q164" s="654"/>
      <c r="R164" s="499">
        <f>T147</f>
        <v>5.6</v>
      </c>
      <c r="S164" s="498"/>
      <c r="T164" s="498"/>
      <c r="U164" s="498"/>
      <c r="V164" s="498"/>
      <c r="BL164" s="216"/>
    </row>
    <row r="165" spans="1:64" s="215" customFormat="1" ht="16.5" customHeight="1">
      <c r="A165" s="213"/>
      <c r="B165" s="214"/>
      <c r="BL165" s="216"/>
    </row>
    <row r="166" spans="1:64" s="215" customFormat="1" ht="19.5">
      <c r="A166" s="213"/>
      <c r="B166" s="214"/>
      <c r="D166" s="500" t="s">
        <v>206</v>
      </c>
      <c r="E166" s="500"/>
      <c r="F166" s="687">
        <f>ROUND((F163/F164)*((J163)+(L163*ABS(N163)/L164)+(R163*T163/R164)),2)</f>
        <v>18.47</v>
      </c>
      <c r="G166" s="687"/>
      <c r="H166" s="687"/>
      <c r="I166" s="687"/>
      <c r="BL166" s="216"/>
    </row>
    <row r="167" spans="1:64" s="215" customFormat="1" ht="19.5" thickBot="1">
      <c r="A167" s="213"/>
      <c r="B167" s="214"/>
      <c r="D167" s="260"/>
      <c r="E167" s="260"/>
      <c r="F167" s="288"/>
      <c r="G167" s="288"/>
      <c r="H167" s="288"/>
      <c r="I167" s="288"/>
      <c r="BL167" s="216"/>
    </row>
    <row r="168" spans="1:64" s="215" customFormat="1" ht="19.5" thickBot="1">
      <c r="A168" s="213"/>
      <c r="B168" s="214"/>
      <c r="G168" s="276" t="s">
        <v>137</v>
      </c>
      <c r="K168" s="289" t="s">
        <v>200</v>
      </c>
      <c r="N168" s="290" t="s">
        <v>226</v>
      </c>
      <c r="O168" s="291" t="s">
        <v>76</v>
      </c>
      <c r="P168" s="291" t="s">
        <v>219</v>
      </c>
      <c r="Q168" s="292"/>
      <c r="BL168" s="216"/>
    </row>
    <row r="169" spans="1:64" s="215" customFormat="1" ht="18.75" thickBot="1">
      <c r="A169" s="213"/>
      <c r="B169" s="214"/>
      <c r="BL169" s="216"/>
    </row>
    <row r="170" spans="1:64" s="215" customFormat="1" ht="23.25" thickBot="1">
      <c r="A170" s="213"/>
      <c r="B170" s="214"/>
      <c r="E170" s="280" t="s">
        <v>200</v>
      </c>
      <c r="G170" s="679" t="s">
        <v>227</v>
      </c>
      <c r="H170" s="680"/>
      <c r="I170" s="681">
        <f>F166</f>
        <v>18.47</v>
      </c>
      <c r="J170" s="680"/>
      <c r="K170" s="680"/>
      <c r="L170" s="680"/>
      <c r="M170" s="293"/>
      <c r="N170" s="294" t="s">
        <v>76</v>
      </c>
      <c r="O170" s="293" t="s">
        <v>221</v>
      </c>
      <c r="P170" s="293"/>
      <c r="Q170" s="293"/>
      <c r="R170" s="681">
        <f>R134</f>
        <v>19.739999999999998</v>
      </c>
      <c r="S170" s="681"/>
      <c r="T170" s="681"/>
      <c r="U170" s="682"/>
      <c r="AA170" s="643" t="str">
        <f>IF(R170&gt;I170,"OK Cumple","No Cumple")</f>
        <v>OK Cumple</v>
      </c>
      <c r="AB170" s="643"/>
      <c r="AC170" s="643"/>
      <c r="AD170" s="643"/>
      <c r="BL170" s="216"/>
    </row>
    <row r="171" spans="1:64" s="215" customFormat="1">
      <c r="A171" s="213"/>
      <c r="B171" s="214"/>
      <c r="BL171" s="216"/>
    </row>
    <row r="172" spans="1:64" s="215" customFormat="1" ht="18.75" thickBot="1">
      <c r="A172" s="213"/>
      <c r="B172" s="214"/>
      <c r="F172" s="258" t="s">
        <v>228</v>
      </c>
      <c r="BL172" s="216"/>
    </row>
    <row r="173" spans="1:64" s="215" customFormat="1" ht="19.5" thickBot="1">
      <c r="A173" s="213"/>
      <c r="B173" s="214"/>
      <c r="E173" s="276" t="s">
        <v>229</v>
      </c>
      <c r="N173" s="295" t="s">
        <v>27</v>
      </c>
      <c r="P173" s="683" t="s">
        <v>84</v>
      </c>
      <c r="Q173" s="684"/>
      <c r="R173" s="685">
        <f>M157</f>
        <v>31.08</v>
      </c>
      <c r="S173" s="685"/>
      <c r="T173" s="686"/>
      <c r="BL173" s="216"/>
    </row>
    <row r="174" spans="1:64" s="215" customFormat="1">
      <c r="A174" s="213"/>
      <c r="B174" s="214"/>
      <c r="BL174" s="216"/>
    </row>
    <row r="175" spans="1:64" s="215" customFormat="1">
      <c r="A175" s="213"/>
      <c r="B175" s="214"/>
      <c r="BL175" s="216"/>
    </row>
    <row r="176" spans="1:64" s="215" customFormat="1">
      <c r="A176" s="213"/>
      <c r="B176" s="214"/>
      <c r="C176" s="296" t="s">
        <v>230</v>
      </c>
      <c r="BL176" s="216"/>
    </row>
    <row r="177" spans="1:64" s="215" customFormat="1">
      <c r="A177" s="213"/>
      <c r="B177" s="214"/>
      <c r="BL177" s="216"/>
    </row>
    <row r="178" spans="1:64" s="215" customFormat="1">
      <c r="A178" s="213"/>
      <c r="B178" s="214"/>
      <c r="D178" s="285" t="s">
        <v>231</v>
      </c>
      <c r="K178" s="285" t="s">
        <v>232</v>
      </c>
      <c r="BL178" s="216"/>
    </row>
    <row r="179" spans="1:64" s="215" customFormat="1">
      <c r="A179" s="213"/>
      <c r="B179" s="214"/>
      <c r="BL179" s="216"/>
    </row>
    <row r="180" spans="1:64" s="215" customFormat="1">
      <c r="A180" s="213"/>
      <c r="B180" s="214"/>
      <c r="BL180" s="216"/>
    </row>
    <row r="181" spans="1:64" s="215" customFormat="1">
      <c r="A181" s="213"/>
      <c r="B181" s="214"/>
      <c r="BL181" s="216"/>
    </row>
    <row r="182" spans="1:64" s="215" customFormat="1">
      <c r="A182" s="213"/>
      <c r="B182" s="214"/>
      <c r="C182" s="498" t="s">
        <v>104</v>
      </c>
      <c r="D182" s="498"/>
      <c r="E182" s="498">
        <v>1.4</v>
      </c>
      <c r="F182" s="498"/>
      <c r="G182" s="631">
        <f>T11</f>
        <v>306.57439407324671</v>
      </c>
      <c r="H182" s="631"/>
      <c r="I182" s="631"/>
      <c r="J182" s="631"/>
      <c r="K182" s="272" t="s">
        <v>35</v>
      </c>
      <c r="L182" s="488">
        <v>1.7</v>
      </c>
      <c r="M182" s="488"/>
      <c r="N182" s="596">
        <f>T12</f>
        <v>83.480082938348446</v>
      </c>
      <c r="O182" s="498"/>
      <c r="P182" s="498"/>
      <c r="BL182" s="216"/>
    </row>
    <row r="183" spans="1:64" s="215" customFormat="1" ht="11.25" customHeight="1">
      <c r="A183" s="213"/>
      <c r="B183" s="214"/>
      <c r="C183" s="498"/>
      <c r="D183" s="498"/>
      <c r="BL183" s="216"/>
    </row>
    <row r="184" spans="1:64" s="215" customFormat="1">
      <c r="A184" s="213"/>
      <c r="B184" s="214"/>
      <c r="C184" s="500" t="s">
        <v>233</v>
      </c>
      <c r="D184" s="500"/>
      <c r="E184" s="689">
        <f>ROUND((E182*G182)+(L182*N182),2)</f>
        <v>571.12</v>
      </c>
      <c r="F184" s="689"/>
      <c r="G184" s="689"/>
      <c r="H184" s="689"/>
      <c r="I184" s="261"/>
      <c r="BL184" s="216"/>
    </row>
    <row r="185" spans="1:64" s="215" customFormat="1">
      <c r="A185" s="213"/>
      <c r="B185" s="214"/>
      <c r="BL185" s="216"/>
    </row>
    <row r="186" spans="1:64" s="215" customFormat="1">
      <c r="A186" s="213"/>
      <c r="B186" s="214"/>
      <c r="D186" s="285" t="s">
        <v>234</v>
      </c>
      <c r="BL186" s="216"/>
    </row>
    <row r="187" spans="1:64" s="215" customFormat="1">
      <c r="A187" s="213"/>
      <c r="B187" s="214"/>
      <c r="BL187" s="216"/>
    </row>
    <row r="188" spans="1:64" s="215" customFormat="1">
      <c r="A188" s="213"/>
      <c r="B188" s="214"/>
      <c r="BL188" s="216"/>
    </row>
    <row r="189" spans="1:64" s="215" customFormat="1">
      <c r="A189" s="213"/>
      <c r="B189" s="214"/>
      <c r="BL189" s="216"/>
    </row>
    <row r="190" spans="1:64" s="215" customFormat="1" ht="19.5" customHeight="1">
      <c r="A190" s="213"/>
      <c r="B190" s="214"/>
      <c r="D190" s="498" t="s">
        <v>205</v>
      </c>
      <c r="E190" s="498"/>
      <c r="F190" s="663">
        <f>E184</f>
        <v>571.12</v>
      </c>
      <c r="G190" s="663"/>
      <c r="H190" s="663"/>
      <c r="I190" s="503" t="s">
        <v>15</v>
      </c>
      <c r="J190" s="498">
        <v>1</v>
      </c>
      <c r="K190" s="503" t="s">
        <v>35</v>
      </c>
      <c r="L190" s="278">
        <v>6</v>
      </c>
      <c r="M190" s="279" t="s">
        <v>15</v>
      </c>
      <c r="N190" s="655">
        <f>-T13</f>
        <v>0.20147642880128849</v>
      </c>
      <c r="O190" s="655"/>
      <c r="P190" s="655"/>
      <c r="Q190" s="654" t="s">
        <v>35</v>
      </c>
      <c r="R190" s="278">
        <v>6</v>
      </c>
      <c r="S190" s="279" t="s">
        <v>15</v>
      </c>
      <c r="T190" s="655">
        <f>T14</f>
        <v>0.23667296030348911</v>
      </c>
      <c r="U190" s="656"/>
      <c r="V190" s="656"/>
      <c r="X190" s="657" t="s">
        <v>200</v>
      </c>
      <c r="Y190" s="500" t="s">
        <v>206</v>
      </c>
      <c r="Z190" s="500"/>
      <c r="AA190" s="688">
        <f>ROUND((F190/F191)*((J190)+(L190*N190/L191)+(R190*T190/R191)),2)</f>
        <v>27.04</v>
      </c>
      <c r="AB190" s="688"/>
      <c r="AC190" s="688"/>
      <c r="AD190" s="688"/>
      <c r="AE190" s="688"/>
      <c r="BL190" s="216"/>
    </row>
    <row r="191" spans="1:64" s="215" customFormat="1" ht="18" customHeight="1">
      <c r="A191" s="213"/>
      <c r="B191" s="214"/>
      <c r="D191" s="498"/>
      <c r="E191" s="498"/>
      <c r="F191" s="659">
        <f>R173</f>
        <v>31.08</v>
      </c>
      <c r="G191" s="498"/>
      <c r="H191" s="498"/>
      <c r="I191" s="503"/>
      <c r="J191" s="498"/>
      <c r="K191" s="503"/>
      <c r="L191" s="499">
        <f>S152</f>
        <v>5.55</v>
      </c>
      <c r="M191" s="499"/>
      <c r="N191" s="499"/>
      <c r="O191" s="499"/>
      <c r="P191" s="499"/>
      <c r="Q191" s="654"/>
      <c r="R191" s="499">
        <f>T147</f>
        <v>5.6</v>
      </c>
      <c r="S191" s="498"/>
      <c r="T191" s="498"/>
      <c r="U191" s="498"/>
      <c r="V191" s="498"/>
      <c r="X191" s="658"/>
      <c r="Y191" s="500"/>
      <c r="Z191" s="500"/>
      <c r="AA191" s="688"/>
      <c r="AB191" s="688"/>
      <c r="AC191" s="688"/>
      <c r="AD191" s="688"/>
      <c r="AE191" s="688"/>
      <c r="AN191" s="260" t="s">
        <v>12</v>
      </c>
      <c r="BL191" s="216"/>
    </row>
    <row r="192" spans="1:64" s="215" customFormat="1" ht="12" customHeight="1" thickBot="1">
      <c r="A192" s="213"/>
      <c r="B192" s="214"/>
      <c r="BL192" s="216"/>
    </row>
    <row r="193" spans="1:64" s="215" customFormat="1" ht="19.5" customHeight="1">
      <c r="A193" s="213"/>
      <c r="B193" s="214"/>
      <c r="D193" s="498" t="s">
        <v>207</v>
      </c>
      <c r="E193" s="498"/>
      <c r="F193" s="663">
        <f>E184</f>
        <v>571.12</v>
      </c>
      <c r="G193" s="663"/>
      <c r="H193" s="663"/>
      <c r="I193" s="503" t="s">
        <v>15</v>
      </c>
      <c r="J193" s="498">
        <v>1</v>
      </c>
      <c r="K193" s="503" t="s">
        <v>31</v>
      </c>
      <c r="L193" s="278">
        <v>6</v>
      </c>
      <c r="M193" s="279" t="s">
        <v>15</v>
      </c>
      <c r="N193" s="655">
        <f>N190</f>
        <v>0.20147642880128849</v>
      </c>
      <c r="O193" s="655"/>
      <c r="P193" s="655"/>
      <c r="Q193" s="654" t="s">
        <v>35</v>
      </c>
      <c r="R193" s="278">
        <v>6</v>
      </c>
      <c r="S193" s="279" t="s">
        <v>15</v>
      </c>
      <c r="T193" s="655">
        <f>T190</f>
        <v>0.23667296030348911</v>
      </c>
      <c r="U193" s="656"/>
      <c r="V193" s="656"/>
      <c r="X193" s="657" t="s">
        <v>200</v>
      </c>
      <c r="Y193" s="500" t="s">
        <v>208</v>
      </c>
      <c r="Z193" s="500"/>
      <c r="AA193" s="688">
        <f>ROUND((F193/F194)*((J193)-(L193*N193/L194)+(R193*T193/R194)),2)</f>
        <v>19.03</v>
      </c>
      <c r="AB193" s="688"/>
      <c r="AC193" s="688"/>
      <c r="AD193" s="688"/>
      <c r="AE193" s="688"/>
      <c r="AK193" s="313"/>
      <c r="AL193" s="263"/>
      <c r="AM193" s="263"/>
      <c r="AN193" s="263"/>
      <c r="AO193" s="263"/>
      <c r="AP193" s="263"/>
      <c r="AQ193" s="263"/>
      <c r="AR193" s="264"/>
      <c r="AV193" s="215" t="s">
        <v>209</v>
      </c>
      <c r="AX193" s="215" t="s">
        <v>210</v>
      </c>
      <c r="BL193" s="216"/>
    </row>
    <row r="194" spans="1:64" s="215" customFormat="1" ht="18" customHeight="1">
      <c r="A194" s="213"/>
      <c r="B194" s="214"/>
      <c r="D194" s="498"/>
      <c r="E194" s="498"/>
      <c r="F194" s="659">
        <f>F191</f>
        <v>31.08</v>
      </c>
      <c r="G194" s="498"/>
      <c r="H194" s="498"/>
      <c r="I194" s="503"/>
      <c r="J194" s="498"/>
      <c r="K194" s="503"/>
      <c r="L194" s="499">
        <f>L191</f>
        <v>5.55</v>
      </c>
      <c r="M194" s="499"/>
      <c r="N194" s="499"/>
      <c r="O194" s="499"/>
      <c r="P194" s="499"/>
      <c r="Q194" s="654"/>
      <c r="R194" s="499">
        <f>R191</f>
        <v>5.6</v>
      </c>
      <c r="S194" s="498"/>
      <c r="T194" s="498"/>
      <c r="U194" s="498"/>
      <c r="V194" s="498"/>
      <c r="X194" s="658"/>
      <c r="Y194" s="500"/>
      <c r="Z194" s="500"/>
      <c r="AA194" s="688"/>
      <c r="AB194" s="688"/>
      <c r="AC194" s="688"/>
      <c r="AD194" s="688"/>
      <c r="AE194" s="688"/>
      <c r="AJ194" s="498" t="s">
        <v>80</v>
      </c>
      <c r="AK194" s="266"/>
      <c r="AR194" s="265"/>
      <c r="AS194" s="260" t="s">
        <v>15</v>
      </c>
      <c r="AV194" s="215" t="s">
        <v>78</v>
      </c>
      <c r="AX194" s="215" t="s">
        <v>211</v>
      </c>
      <c r="BL194" s="216"/>
    </row>
    <row r="195" spans="1:64" s="215" customFormat="1">
      <c r="A195" s="213"/>
      <c r="B195" s="214"/>
      <c r="AJ195" s="498"/>
      <c r="AK195" s="664"/>
      <c r="AL195" s="665"/>
      <c r="AR195" s="265"/>
      <c r="BL195" s="216"/>
    </row>
    <row r="196" spans="1:64" s="215" customFormat="1" ht="19.5" customHeight="1">
      <c r="A196" s="213"/>
      <c r="B196" s="214"/>
      <c r="D196" s="498" t="s">
        <v>212</v>
      </c>
      <c r="E196" s="498"/>
      <c r="F196" s="663">
        <f>F190</f>
        <v>571.12</v>
      </c>
      <c r="G196" s="663"/>
      <c r="H196" s="663"/>
      <c r="I196" s="503" t="s">
        <v>15</v>
      </c>
      <c r="J196" s="498">
        <v>1</v>
      </c>
      <c r="K196" s="503" t="s">
        <v>35</v>
      </c>
      <c r="L196" s="278">
        <v>6</v>
      </c>
      <c r="M196" s="279" t="s">
        <v>15</v>
      </c>
      <c r="N196" s="655">
        <f>N193</f>
        <v>0.20147642880128849</v>
      </c>
      <c r="O196" s="655"/>
      <c r="P196" s="655"/>
      <c r="Q196" s="654" t="s">
        <v>31</v>
      </c>
      <c r="R196" s="278">
        <v>6</v>
      </c>
      <c r="S196" s="279" t="s">
        <v>15</v>
      </c>
      <c r="T196" s="655">
        <f>T193</f>
        <v>0.23667296030348911</v>
      </c>
      <c r="U196" s="656"/>
      <c r="V196" s="656"/>
      <c r="X196" s="657" t="s">
        <v>200</v>
      </c>
      <c r="Y196" s="500" t="s">
        <v>213</v>
      </c>
      <c r="Z196" s="500"/>
      <c r="AA196" s="688">
        <f>ROUND((F196/F197)*((J196)+(L196*N196/L197)-(R196*T196/R197)),2)</f>
        <v>17.72</v>
      </c>
      <c r="AB196" s="688"/>
      <c r="AC196" s="688"/>
      <c r="AD196" s="688"/>
      <c r="AE196" s="688"/>
      <c r="AJ196" s="498"/>
      <c r="AK196" s="266"/>
      <c r="AR196" s="265" t="s">
        <v>35</v>
      </c>
      <c r="AU196" s="500" t="s">
        <v>125</v>
      </c>
      <c r="AV196" s="500"/>
      <c r="AW196" s="652">
        <f>AW125</f>
        <v>-0.20147642880128849</v>
      </c>
      <c r="AX196" s="652"/>
      <c r="AY196" s="652"/>
      <c r="BA196" s="498"/>
      <c r="BB196" s="498"/>
      <c r="BL196" s="216"/>
    </row>
    <row r="197" spans="1:64" s="215" customFormat="1" ht="18" customHeight="1" thickBot="1">
      <c r="A197" s="213"/>
      <c r="B197" s="214"/>
      <c r="D197" s="498"/>
      <c r="E197" s="498"/>
      <c r="F197" s="659">
        <f>F194</f>
        <v>31.08</v>
      </c>
      <c r="G197" s="498"/>
      <c r="H197" s="498"/>
      <c r="I197" s="503"/>
      <c r="J197" s="498"/>
      <c r="K197" s="503"/>
      <c r="L197" s="499">
        <f>L194</f>
        <v>5.55</v>
      </c>
      <c r="M197" s="499"/>
      <c r="N197" s="499"/>
      <c r="O197" s="499"/>
      <c r="P197" s="499"/>
      <c r="Q197" s="654"/>
      <c r="R197" s="499">
        <f>R194</f>
        <v>5.6</v>
      </c>
      <c r="S197" s="498"/>
      <c r="T197" s="498"/>
      <c r="U197" s="498"/>
      <c r="V197" s="498"/>
      <c r="X197" s="658"/>
      <c r="Y197" s="500"/>
      <c r="Z197" s="500"/>
      <c r="AA197" s="688"/>
      <c r="AB197" s="688"/>
      <c r="AC197" s="688"/>
      <c r="AD197" s="688"/>
      <c r="AE197" s="688"/>
      <c r="AK197" s="267"/>
      <c r="AL197" s="268"/>
      <c r="AM197" s="268"/>
      <c r="AN197" s="268"/>
      <c r="AO197" s="268"/>
      <c r="AP197" s="268"/>
      <c r="AQ197" s="268" t="s">
        <v>35</v>
      </c>
      <c r="AR197" s="269"/>
      <c r="AU197" s="500" t="s">
        <v>127</v>
      </c>
      <c r="AV197" s="500"/>
      <c r="AW197" s="652">
        <f>AW126</f>
        <v>0.23667296030348911</v>
      </c>
      <c r="AX197" s="652"/>
      <c r="AY197" s="652"/>
      <c r="BA197" s="498"/>
      <c r="BB197" s="498"/>
      <c r="BL197" s="216"/>
    </row>
    <row r="198" spans="1:64" s="215" customFormat="1">
      <c r="A198" s="213"/>
      <c r="B198" s="214"/>
      <c r="AM198" s="498" t="s">
        <v>79</v>
      </c>
      <c r="AN198" s="498"/>
      <c r="AO198" s="498"/>
      <c r="AP198" s="498"/>
      <c r="BL198" s="216"/>
    </row>
    <row r="199" spans="1:64" s="215" customFormat="1" ht="19.5" customHeight="1">
      <c r="A199" s="213"/>
      <c r="B199" s="214"/>
      <c r="D199" s="498" t="s">
        <v>214</v>
      </c>
      <c r="E199" s="498"/>
      <c r="F199" s="663">
        <f>F196</f>
        <v>571.12</v>
      </c>
      <c r="G199" s="663"/>
      <c r="H199" s="663"/>
      <c r="I199" s="503" t="s">
        <v>15</v>
      </c>
      <c r="J199" s="498">
        <v>1</v>
      </c>
      <c r="K199" s="503" t="s">
        <v>31</v>
      </c>
      <c r="L199" s="278">
        <v>6</v>
      </c>
      <c r="M199" s="279" t="s">
        <v>15</v>
      </c>
      <c r="N199" s="655">
        <f>N190</f>
        <v>0.20147642880128849</v>
      </c>
      <c r="O199" s="655"/>
      <c r="P199" s="655"/>
      <c r="Q199" s="654" t="s">
        <v>31</v>
      </c>
      <c r="R199" s="278">
        <v>6</v>
      </c>
      <c r="S199" s="279" t="s">
        <v>15</v>
      </c>
      <c r="T199" s="655">
        <f>T190</f>
        <v>0.23667296030348911</v>
      </c>
      <c r="U199" s="656"/>
      <c r="V199" s="656"/>
      <c r="X199" s="657" t="s">
        <v>200</v>
      </c>
      <c r="Y199" s="500" t="s">
        <v>215</v>
      </c>
      <c r="Z199" s="500"/>
      <c r="AA199" s="688">
        <f>ROUND((F199/F200)*((J199)-(L199*N199/L200)-(R199*T199/R200)),2)</f>
        <v>9.7100000000000009</v>
      </c>
      <c r="AB199" s="688"/>
      <c r="AC199" s="688"/>
      <c r="AD199" s="688"/>
      <c r="AE199" s="688"/>
      <c r="BL199" s="216"/>
    </row>
    <row r="200" spans="1:64" s="215" customFormat="1" ht="18" customHeight="1">
      <c r="A200" s="213"/>
      <c r="B200" s="214"/>
      <c r="D200" s="498"/>
      <c r="E200" s="498"/>
      <c r="F200" s="659">
        <f>F197</f>
        <v>31.08</v>
      </c>
      <c r="G200" s="498"/>
      <c r="H200" s="498"/>
      <c r="I200" s="503"/>
      <c r="J200" s="498"/>
      <c r="K200" s="503"/>
      <c r="L200" s="499">
        <f>L197</f>
        <v>5.55</v>
      </c>
      <c r="M200" s="499"/>
      <c r="N200" s="499"/>
      <c r="O200" s="499"/>
      <c r="P200" s="499"/>
      <c r="Q200" s="654"/>
      <c r="R200" s="499">
        <f>R197</f>
        <v>5.6</v>
      </c>
      <c r="S200" s="498"/>
      <c r="T200" s="498"/>
      <c r="U200" s="498"/>
      <c r="V200" s="498"/>
      <c r="X200" s="658"/>
      <c r="Y200" s="500"/>
      <c r="Z200" s="500"/>
      <c r="AA200" s="688"/>
      <c r="AB200" s="688"/>
      <c r="AC200" s="688"/>
      <c r="AD200" s="688"/>
      <c r="AE200" s="688"/>
      <c r="BL200" s="216"/>
    </row>
    <row r="201" spans="1:64" s="215" customFormat="1">
      <c r="A201" s="213"/>
      <c r="B201" s="214"/>
      <c r="AV201" s="259"/>
      <c r="BL201" s="216"/>
    </row>
    <row r="202" spans="1:64" s="215" customFormat="1" ht="17.25" customHeight="1" thickBot="1">
      <c r="A202" s="213"/>
      <c r="B202" s="214"/>
      <c r="BL202" s="216"/>
    </row>
    <row r="203" spans="1:64" s="215" customFormat="1" ht="24" thickTop="1" thickBot="1">
      <c r="A203" s="298"/>
      <c r="B203" s="690" t="s">
        <v>235</v>
      </c>
      <c r="C203" s="691"/>
      <c r="D203" s="691"/>
      <c r="E203" s="691"/>
      <c r="F203" s="691"/>
      <c r="G203" s="691"/>
      <c r="H203" s="691"/>
      <c r="I203" s="691"/>
      <c r="J203" s="691"/>
      <c r="K203" s="691"/>
      <c r="L203" s="691"/>
      <c r="M203" s="691"/>
      <c r="N203" s="691"/>
      <c r="O203" s="691"/>
      <c r="P203" s="691"/>
      <c r="Q203" s="691"/>
      <c r="R203" s="691"/>
      <c r="S203" s="691"/>
      <c r="T203" s="691"/>
      <c r="U203" s="691"/>
      <c r="V203" s="691"/>
      <c r="W203" s="691"/>
      <c r="X203" s="691"/>
      <c r="Y203" s="691"/>
      <c r="Z203" s="691"/>
      <c r="AA203" s="691"/>
      <c r="AB203" s="691"/>
      <c r="AC203" s="691"/>
      <c r="AD203" s="691"/>
      <c r="AE203" s="691"/>
      <c r="AF203" s="691"/>
      <c r="AG203" s="691"/>
      <c r="AH203" s="691"/>
      <c r="AI203" s="691"/>
      <c r="AJ203" s="691"/>
      <c r="AK203" s="691"/>
      <c r="AL203" s="691"/>
      <c r="AM203" s="691"/>
      <c r="AN203" s="691"/>
      <c r="AO203" s="691"/>
      <c r="AP203" s="691"/>
      <c r="AQ203" s="691"/>
      <c r="AR203" s="691"/>
      <c r="AS203" s="691"/>
      <c r="AT203" s="691"/>
      <c r="AU203" s="691"/>
      <c r="AV203" s="691"/>
      <c r="AW203" s="691"/>
      <c r="AX203" s="691"/>
      <c r="AY203" s="691"/>
      <c r="AZ203" s="691"/>
      <c r="BA203" s="691"/>
      <c r="BB203" s="691"/>
      <c r="BC203" s="691"/>
      <c r="BD203" s="691"/>
      <c r="BE203" s="691"/>
      <c r="BF203" s="691"/>
      <c r="BG203" s="691"/>
      <c r="BH203" s="691"/>
      <c r="BI203" s="691"/>
      <c r="BJ203" s="691"/>
      <c r="BK203" s="691"/>
      <c r="BL203" s="692"/>
    </row>
    <row r="204" spans="1:64" s="215" customFormat="1" ht="18.75" thickTop="1">
      <c r="A204" s="213"/>
      <c r="B204" s="214"/>
      <c r="BL204" s="216"/>
    </row>
    <row r="205" spans="1:64" s="215" customFormat="1" ht="19.5">
      <c r="A205" s="213"/>
      <c r="B205" s="214"/>
      <c r="D205" s="299" t="s">
        <v>236</v>
      </c>
      <c r="E205" s="300"/>
      <c r="F205" s="300"/>
      <c r="G205" s="300"/>
      <c r="H205" s="300"/>
      <c r="I205" s="300"/>
      <c r="J205" s="300"/>
      <c r="K205" s="300"/>
      <c r="L205" s="300"/>
      <c r="M205" s="300"/>
      <c r="N205" s="300"/>
      <c r="O205" s="300"/>
      <c r="P205" s="300"/>
      <c r="Q205" s="300"/>
      <c r="R205" s="300"/>
      <c r="S205" s="300"/>
      <c r="T205" s="300"/>
      <c r="U205" s="300"/>
      <c r="V205" s="300"/>
      <c r="W205" s="300"/>
      <c r="X205" s="300"/>
      <c r="Y205" s="300"/>
      <c r="Z205" s="300"/>
      <c r="AA205" s="300"/>
      <c r="AB205" s="300"/>
      <c r="AC205" s="300"/>
      <c r="AD205" s="300"/>
      <c r="AE205" s="300"/>
      <c r="AF205" s="300"/>
      <c r="AG205" s="300"/>
      <c r="AH205" s="301"/>
      <c r="AI205" s="301"/>
      <c r="AJ205" s="301"/>
      <c r="AK205" s="301"/>
      <c r="AL205" s="301"/>
      <c r="AM205" s="301"/>
      <c r="AN205" s="301"/>
      <c r="AO205" s="301"/>
      <c r="AP205" s="301"/>
      <c r="AQ205" s="301"/>
      <c r="AR205" s="301"/>
      <c r="AS205" s="301"/>
      <c r="AT205" s="301"/>
      <c r="AU205" s="302"/>
      <c r="BL205" s="216"/>
    </row>
    <row r="206" spans="1:64" s="215" customFormat="1">
      <c r="A206" s="213"/>
      <c r="B206" s="214"/>
      <c r="BL206" s="216"/>
    </row>
    <row r="207" spans="1:64" s="215" customFormat="1" ht="18.75" thickBot="1">
      <c r="A207" s="213"/>
      <c r="B207" s="214"/>
      <c r="D207" s="258" t="s">
        <v>237</v>
      </c>
      <c r="AB207" s="693" t="s">
        <v>238</v>
      </c>
      <c r="AC207" s="693"/>
      <c r="AD207" s="693"/>
      <c r="AE207" s="693"/>
      <c r="AF207" s="693"/>
      <c r="BL207" s="216"/>
    </row>
    <row r="208" spans="1:64" s="215" customFormat="1" ht="19.5" thickBot="1">
      <c r="A208" s="213"/>
      <c r="B208" s="214"/>
      <c r="AB208" s="303" t="s">
        <v>239</v>
      </c>
      <c r="AC208" s="304" t="s">
        <v>27</v>
      </c>
      <c r="AD208" s="694">
        <v>0.85</v>
      </c>
      <c r="AE208" s="694"/>
      <c r="AF208" s="695"/>
      <c r="BL208" s="216"/>
    </row>
    <row r="209" spans="1:64" s="215" customFormat="1">
      <c r="A209" s="213"/>
      <c r="B209" s="214"/>
      <c r="BL209" s="216"/>
    </row>
    <row r="210" spans="1:64" s="215" customFormat="1">
      <c r="A210" s="213"/>
      <c r="B210" s="214"/>
      <c r="D210" s="305" t="s">
        <v>240</v>
      </c>
      <c r="BL210" s="216"/>
    </row>
    <row r="211" spans="1:64" s="215" customFormat="1">
      <c r="A211" s="213"/>
      <c r="B211" s="214"/>
      <c r="BL211" s="216"/>
    </row>
    <row r="212" spans="1:64" s="215" customFormat="1" ht="26.25">
      <c r="A212" s="213"/>
      <c r="B212" s="214"/>
      <c r="J212" s="498" t="s">
        <v>241</v>
      </c>
      <c r="K212" s="498"/>
      <c r="L212" s="498"/>
      <c r="M212" s="498">
        <v>0.7</v>
      </c>
      <c r="N212" s="498"/>
      <c r="O212" s="654" t="s">
        <v>15</v>
      </c>
      <c r="P212" s="306" t="s">
        <v>242</v>
      </c>
      <c r="Q212" s="696">
        <f>F14</f>
        <v>280</v>
      </c>
      <c r="R212" s="696"/>
      <c r="S212" s="696"/>
      <c r="T212" s="696"/>
      <c r="V212" s="502" t="s">
        <v>200</v>
      </c>
      <c r="X212" s="697" t="s">
        <v>241</v>
      </c>
      <c r="Y212" s="698"/>
      <c r="Z212" s="698"/>
      <c r="AA212" s="701">
        <f>ROUND((M212)*(SQRT(Q212)/P213),4)</f>
        <v>3.3E-3</v>
      </c>
      <c r="AB212" s="701"/>
      <c r="AC212" s="701"/>
      <c r="AD212" s="702"/>
      <c r="BL212" s="216"/>
    </row>
    <row r="213" spans="1:64" s="215" customFormat="1">
      <c r="A213" s="213"/>
      <c r="B213" s="214"/>
      <c r="J213" s="498"/>
      <c r="K213" s="498"/>
      <c r="L213" s="498"/>
      <c r="M213" s="498"/>
      <c r="N213" s="498"/>
      <c r="O213" s="654"/>
      <c r="P213" s="497">
        <f>F15</f>
        <v>3500</v>
      </c>
      <c r="Q213" s="497"/>
      <c r="R213" s="497"/>
      <c r="S213" s="497"/>
      <c r="T213" s="497"/>
      <c r="V213" s="502"/>
      <c r="X213" s="699"/>
      <c r="Y213" s="700"/>
      <c r="Z213" s="700"/>
      <c r="AA213" s="703"/>
      <c r="AB213" s="703"/>
      <c r="AC213" s="703"/>
      <c r="AD213" s="704"/>
      <c r="BL213" s="216"/>
    </row>
    <row r="214" spans="1:64" s="215" customFormat="1" ht="18.75" customHeight="1">
      <c r="A214" s="213"/>
      <c r="B214" s="214"/>
      <c r="BL214" s="216"/>
    </row>
    <row r="215" spans="1:64" s="215" customFormat="1" ht="9" customHeight="1">
      <c r="A215" s="213"/>
      <c r="B215" s="214"/>
      <c r="BL215" s="216"/>
    </row>
    <row r="216" spans="1:64" s="215" customFormat="1">
      <c r="A216" s="213"/>
      <c r="B216" s="214"/>
      <c r="D216" s="305" t="s">
        <v>243</v>
      </c>
      <c r="Y216" s="711" t="s">
        <v>447</v>
      </c>
      <c r="Z216" s="712"/>
      <c r="AA216" s="712"/>
      <c r="AB216" s="712"/>
      <c r="AC216" s="712"/>
      <c r="AD216" s="712"/>
      <c r="AE216" s="712"/>
      <c r="AF216" s="712"/>
      <c r="AG216" s="712"/>
      <c r="AH216" s="712"/>
      <c r="BL216" s="216"/>
    </row>
    <row r="217" spans="1:64" s="215" customFormat="1" ht="18.75">
      <c r="A217" s="213"/>
      <c r="B217" s="214"/>
      <c r="Z217" s="713" t="s">
        <v>249</v>
      </c>
      <c r="AA217" s="713"/>
      <c r="AB217" s="714" t="s">
        <v>450</v>
      </c>
      <c r="AC217" s="715"/>
      <c r="AD217" s="715"/>
      <c r="AE217" s="715"/>
      <c r="AG217" s="498">
        <v>1.25</v>
      </c>
      <c r="AH217" s="498"/>
      <c r="BL217" s="216"/>
    </row>
    <row r="218" spans="1:64" s="215" customFormat="1" ht="18.75">
      <c r="A218" s="213"/>
      <c r="B218" s="214"/>
      <c r="D218" s="705" t="s">
        <v>245</v>
      </c>
      <c r="E218" s="498"/>
      <c r="F218" s="716" t="s">
        <v>246</v>
      </c>
      <c r="G218" s="498"/>
      <c r="H218" s="215" t="s">
        <v>15</v>
      </c>
      <c r="I218" s="498" t="s">
        <v>247</v>
      </c>
      <c r="J218" s="498"/>
      <c r="K218" s="498"/>
      <c r="L218" s="498"/>
      <c r="M218" s="307"/>
      <c r="Z218" s="713" t="s">
        <v>249</v>
      </c>
      <c r="AA218" s="713"/>
      <c r="AB218" s="714" t="s">
        <v>436</v>
      </c>
      <c r="AC218" s="715"/>
      <c r="AD218" s="715"/>
      <c r="AE218" s="715"/>
      <c r="AG218" s="498">
        <v>1.5</v>
      </c>
      <c r="AH218" s="498"/>
      <c r="BL218" s="216"/>
    </row>
    <row r="219" spans="1:64" s="215" customFormat="1" ht="19.5" thickBot="1">
      <c r="A219" s="213"/>
      <c r="B219" s="214"/>
      <c r="D219" s="705"/>
      <c r="E219" s="498"/>
      <c r="Z219" s="706" t="s">
        <v>244</v>
      </c>
      <c r="AA219" s="706"/>
      <c r="AB219" s="707" t="s">
        <v>451</v>
      </c>
      <c r="AC219" s="708"/>
      <c r="AD219" s="708"/>
      <c r="AE219" s="708"/>
      <c r="AF219" s="287"/>
      <c r="AG219" s="654">
        <v>1.75</v>
      </c>
      <c r="AH219" s="654"/>
      <c r="BL219" s="216"/>
    </row>
    <row r="220" spans="1:64" s="215" customFormat="1" ht="19.5" thickBot="1">
      <c r="A220" s="213"/>
      <c r="B220" s="214"/>
      <c r="D220" s="705" t="s">
        <v>245</v>
      </c>
      <c r="E220" s="498"/>
      <c r="F220" s="498">
        <f>AA212</f>
        <v>3.3E-3</v>
      </c>
      <c r="G220" s="498"/>
      <c r="H220" s="498"/>
      <c r="I220" s="215" t="s">
        <v>15</v>
      </c>
      <c r="J220" s="709">
        <v>1.75</v>
      </c>
      <c r="K220" s="709"/>
      <c r="M220" s="280" t="s">
        <v>200</v>
      </c>
      <c r="P220" s="710" t="s">
        <v>250</v>
      </c>
      <c r="Q220" s="641"/>
      <c r="R220" s="641">
        <f>ROUND(F220*J220,4)</f>
        <v>5.7999999999999996E-3</v>
      </c>
      <c r="S220" s="641"/>
      <c r="T220" s="641"/>
      <c r="U220" s="642"/>
      <c r="Z220" s="485" t="s">
        <v>248</v>
      </c>
      <c r="AA220" s="485"/>
      <c r="AB220" s="486" t="s">
        <v>251</v>
      </c>
      <c r="AC220" s="487"/>
      <c r="AD220" s="487"/>
      <c r="AE220" s="487"/>
      <c r="AG220" s="488">
        <v>2</v>
      </c>
      <c r="AH220" s="488"/>
      <c r="BL220" s="216"/>
    </row>
    <row r="221" spans="1:64" s="215" customFormat="1" ht="18" customHeight="1">
      <c r="A221" s="213"/>
      <c r="B221" s="214"/>
      <c r="M221" s="280"/>
      <c r="Z221" s="485" t="s">
        <v>248</v>
      </c>
      <c r="AA221" s="485"/>
      <c r="AB221" s="486" t="s">
        <v>448</v>
      </c>
      <c r="AC221" s="487"/>
      <c r="AD221" s="487"/>
      <c r="AE221" s="487"/>
      <c r="AG221" s="488">
        <v>2.5</v>
      </c>
      <c r="AH221" s="488"/>
      <c r="BL221" s="216"/>
    </row>
    <row r="222" spans="1:64" s="215" customFormat="1" ht="18.75">
      <c r="A222" s="213"/>
      <c r="B222" s="214"/>
      <c r="D222" s="305" t="s">
        <v>252</v>
      </c>
      <c r="Z222" s="485" t="s">
        <v>248</v>
      </c>
      <c r="AA222" s="485"/>
      <c r="AB222" s="486" t="s">
        <v>449</v>
      </c>
      <c r="AC222" s="487"/>
      <c r="AD222" s="487"/>
      <c r="AE222" s="487"/>
      <c r="AG222" s="488">
        <v>3</v>
      </c>
      <c r="AH222" s="488"/>
      <c r="BL222" s="216"/>
    </row>
    <row r="223" spans="1:64" s="215" customFormat="1">
      <c r="A223" s="213"/>
      <c r="B223" s="214"/>
      <c r="BL223" s="216"/>
    </row>
    <row r="224" spans="1:64" s="215" customFormat="1">
      <c r="A224" s="213"/>
      <c r="B224" s="214"/>
      <c r="I224" s="498" t="s">
        <v>253</v>
      </c>
      <c r="J224" s="498"/>
      <c r="K224" s="718">
        <f>R220</f>
        <v>5.7999999999999996E-3</v>
      </c>
      <c r="L224" s="718"/>
      <c r="M224" s="718"/>
      <c r="N224" s="503" t="s">
        <v>15</v>
      </c>
      <c r="O224" s="719">
        <f>P213</f>
        <v>3500</v>
      </c>
      <c r="P224" s="635"/>
      <c r="Q224" s="635"/>
      <c r="R224" s="635"/>
      <c r="S224" s="635"/>
      <c r="U224" s="502" t="s">
        <v>200</v>
      </c>
      <c r="V224" s="697" t="s">
        <v>253</v>
      </c>
      <c r="W224" s="698"/>
      <c r="X224" s="720">
        <f>ROUND((K224)*(O224/O225),3)</f>
        <v>7.2999999999999995E-2</v>
      </c>
      <c r="Y224" s="720"/>
      <c r="Z224" s="720"/>
      <c r="AA224" s="721"/>
      <c r="BL224" s="216"/>
    </row>
    <row r="225" spans="1:64" s="215" customFormat="1">
      <c r="A225" s="213"/>
      <c r="B225" s="214"/>
      <c r="I225" s="498"/>
      <c r="J225" s="498"/>
      <c r="K225" s="718"/>
      <c r="L225" s="718"/>
      <c r="M225" s="718"/>
      <c r="N225" s="503"/>
      <c r="O225" s="497">
        <f>Q212</f>
        <v>280</v>
      </c>
      <c r="P225" s="498"/>
      <c r="Q225" s="498"/>
      <c r="R225" s="498"/>
      <c r="S225" s="498"/>
      <c r="U225" s="502"/>
      <c r="V225" s="699"/>
      <c r="W225" s="700"/>
      <c r="X225" s="722"/>
      <c r="Y225" s="722"/>
      <c r="Z225" s="722"/>
      <c r="AA225" s="723"/>
      <c r="BL225" s="216"/>
    </row>
    <row r="226" spans="1:64" s="215" customFormat="1">
      <c r="A226" s="213"/>
      <c r="B226" s="214"/>
      <c r="BL226" s="216"/>
    </row>
    <row r="227" spans="1:64" s="215" customFormat="1">
      <c r="A227" s="213"/>
      <c r="B227" s="214"/>
      <c r="BL227" s="216"/>
    </row>
    <row r="228" spans="1:64" s="215" customFormat="1">
      <c r="A228" s="213"/>
      <c r="B228" s="214"/>
      <c r="D228" s="305" t="s">
        <v>254</v>
      </c>
      <c r="BL228" s="216"/>
    </row>
    <row r="229" spans="1:64" s="215" customFormat="1">
      <c r="A229" s="213"/>
      <c r="B229" s="214"/>
      <c r="BL229" s="216"/>
    </row>
    <row r="230" spans="1:64" s="215" customFormat="1">
      <c r="A230" s="213"/>
      <c r="B230" s="214"/>
      <c r="BL230" s="216"/>
    </row>
    <row r="231" spans="1:64" s="215" customFormat="1">
      <c r="A231" s="213"/>
      <c r="B231" s="214"/>
      <c r="AU231" s="308" t="s">
        <v>161</v>
      </c>
      <c r="BL231" s="216"/>
    </row>
    <row r="232" spans="1:64" s="215" customFormat="1">
      <c r="A232" s="213"/>
      <c r="B232" s="214"/>
      <c r="AO232" s="276"/>
      <c r="AP232" s="258" t="s">
        <v>101</v>
      </c>
      <c r="BB232" s="272" t="s">
        <v>100</v>
      </c>
      <c r="BL232" s="216"/>
    </row>
    <row r="233" spans="1:64" s="215" customFormat="1">
      <c r="A233" s="213"/>
      <c r="B233" s="214"/>
      <c r="BL233" s="216"/>
    </row>
    <row r="234" spans="1:64" s="215" customFormat="1">
      <c r="A234" s="213"/>
      <c r="B234" s="214"/>
      <c r="AA234" s="276" t="s">
        <v>79</v>
      </c>
      <c r="AB234" s="215" t="s">
        <v>27</v>
      </c>
      <c r="AC234" s="499">
        <f>T147</f>
        <v>5.6</v>
      </c>
      <c r="AD234" s="498"/>
      <c r="AE234" s="498"/>
      <c r="BB234" s="308" t="s">
        <v>28</v>
      </c>
      <c r="BL234" s="216"/>
    </row>
    <row r="235" spans="1:64" s="215" customFormat="1" ht="18.75" thickBot="1">
      <c r="A235" s="213"/>
      <c r="B235" s="214"/>
      <c r="Q235" s="500" t="s">
        <v>131</v>
      </c>
      <c r="R235" s="500"/>
      <c r="S235" s="501">
        <f>AA199</f>
        <v>9.7100000000000009</v>
      </c>
      <c r="T235" s="498"/>
      <c r="U235" s="498"/>
      <c r="V235" s="498"/>
      <c r="Z235" s="268"/>
      <c r="AA235" s="268"/>
      <c r="AB235" s="268"/>
      <c r="AC235" s="268"/>
      <c r="AD235" s="268"/>
      <c r="AE235" s="268"/>
      <c r="AY235" s="717">
        <f>T13</f>
        <v>-0.20147642880128849</v>
      </c>
      <c r="AZ235" s="717"/>
      <c r="BA235" s="717"/>
      <c r="BL235" s="216"/>
    </row>
    <row r="236" spans="1:64" s="215" customFormat="1">
      <c r="A236" s="213"/>
      <c r="B236" s="214"/>
      <c r="U236" s="263"/>
      <c r="V236" s="263"/>
      <c r="BL236" s="216"/>
    </row>
    <row r="237" spans="1:64" s="215" customFormat="1" ht="18.75" thickBot="1">
      <c r="A237" s="213"/>
      <c r="B237" s="214"/>
      <c r="M237" s="276" t="s">
        <v>80</v>
      </c>
      <c r="N237" s="215" t="s">
        <v>27</v>
      </c>
      <c r="O237" s="499">
        <f>S152</f>
        <v>5.55</v>
      </c>
      <c r="P237" s="498"/>
      <c r="Q237" s="498"/>
      <c r="U237" s="309"/>
      <c r="V237" s="309"/>
      <c r="Z237" s="309"/>
      <c r="AA237" s="309"/>
      <c r="AB237" s="309"/>
      <c r="AC237" s="309"/>
      <c r="AD237" s="309"/>
      <c r="AE237" s="309"/>
      <c r="AP237" s="272" t="s">
        <v>103</v>
      </c>
      <c r="AV237" s="312" t="s">
        <v>35</v>
      </c>
      <c r="AX237" s="717">
        <f>T14</f>
        <v>0.23667296030348911</v>
      </c>
      <c r="AY237" s="665"/>
      <c r="AZ237" s="665"/>
      <c r="BB237" s="272" t="s">
        <v>102</v>
      </c>
      <c r="BL237" s="216"/>
    </row>
    <row r="238" spans="1:64" s="215" customFormat="1">
      <c r="A238" s="213"/>
      <c r="B238" s="214"/>
      <c r="AP238" s="287"/>
      <c r="BL238" s="216"/>
    </row>
    <row r="239" spans="1:64" s="215" customFormat="1">
      <c r="A239" s="213"/>
      <c r="B239" s="214"/>
      <c r="AF239" s="500" t="s">
        <v>129</v>
      </c>
      <c r="AG239" s="500"/>
      <c r="AH239" s="501">
        <f>AA193</f>
        <v>19.03</v>
      </c>
      <c r="AI239" s="501"/>
      <c r="AJ239" s="501"/>
      <c r="AK239" s="501"/>
      <c r="AL239" s="501"/>
      <c r="BL239" s="216"/>
    </row>
    <row r="240" spans="1:64" s="215" customFormat="1">
      <c r="A240" s="213"/>
      <c r="B240" s="214"/>
      <c r="BL240" s="216"/>
    </row>
    <row r="241" spans="1:64" s="215" customFormat="1">
      <c r="A241" s="213"/>
      <c r="B241" s="214"/>
      <c r="BL241" s="216"/>
    </row>
    <row r="242" spans="1:64" s="215" customFormat="1">
      <c r="A242" s="213"/>
      <c r="B242" s="214"/>
      <c r="BL242" s="216"/>
    </row>
    <row r="243" spans="1:64" s="215" customFormat="1">
      <c r="A243" s="213"/>
      <c r="B243" s="214"/>
      <c r="M243" s="500" t="s">
        <v>130</v>
      </c>
      <c r="N243" s="500"/>
      <c r="O243" s="500"/>
      <c r="BL243" s="216"/>
    </row>
    <row r="244" spans="1:64" s="215" customFormat="1">
      <c r="A244" s="213"/>
      <c r="B244" s="214"/>
      <c r="L244" s="501">
        <f>AA196</f>
        <v>17.72</v>
      </c>
      <c r="M244" s="498"/>
      <c r="N244" s="498"/>
      <c r="O244" s="498"/>
      <c r="BL244" s="216"/>
    </row>
    <row r="245" spans="1:64" s="215" customFormat="1">
      <c r="A245" s="213"/>
      <c r="B245" s="214"/>
      <c r="BL245" s="216"/>
    </row>
    <row r="246" spans="1:64" s="215" customFormat="1">
      <c r="A246" s="213"/>
      <c r="B246" s="214"/>
      <c r="Y246" s="500" t="s">
        <v>106</v>
      </c>
      <c r="Z246" s="500"/>
      <c r="AA246" s="501">
        <f>AA190</f>
        <v>27.04</v>
      </c>
      <c r="AB246" s="501"/>
      <c r="AC246" s="501"/>
      <c r="AD246" s="501"/>
      <c r="AE246" s="501"/>
      <c r="BL246" s="216"/>
    </row>
    <row r="247" spans="1:64" s="215" customFormat="1">
      <c r="A247" s="213"/>
      <c r="B247" s="214"/>
      <c r="BL247" s="216"/>
    </row>
    <row r="248" spans="1:64" s="215" customFormat="1">
      <c r="A248" s="213"/>
      <c r="B248" s="214"/>
      <c r="F248" s="310" t="s">
        <v>255</v>
      </c>
      <c r="BL248" s="216"/>
    </row>
    <row r="249" spans="1:64" s="215" customFormat="1" ht="11.25" customHeight="1">
      <c r="A249" s="213"/>
      <c r="B249" s="214"/>
      <c r="BL249" s="216"/>
    </row>
    <row r="250" spans="1:64" s="215" customFormat="1">
      <c r="A250" s="213"/>
      <c r="B250" s="214"/>
      <c r="F250" s="311" t="s">
        <v>444</v>
      </c>
      <c r="BL250" s="216"/>
    </row>
    <row r="251" spans="1:64" s="215" customFormat="1">
      <c r="A251" s="213"/>
      <c r="B251" s="214"/>
      <c r="L251" s="498" t="s">
        <v>256</v>
      </c>
      <c r="M251" s="498"/>
      <c r="N251" s="498"/>
      <c r="O251" s="724">
        <f>AA246</f>
        <v>27.04</v>
      </c>
      <c r="P251" s="725"/>
      <c r="Q251" s="725"/>
      <c r="R251" s="725"/>
      <c r="S251" s="273" t="s">
        <v>35</v>
      </c>
      <c r="T251" s="649">
        <f>L244</f>
        <v>17.72</v>
      </c>
      <c r="U251" s="635"/>
      <c r="V251" s="635"/>
      <c r="W251" s="635"/>
      <c r="X251" s="503" t="s">
        <v>15</v>
      </c>
      <c r="Y251" s="499">
        <f>O237</f>
        <v>5.55</v>
      </c>
      <c r="Z251" s="498"/>
      <c r="AA251" s="498"/>
      <c r="AC251" s="502" t="s">
        <v>200</v>
      </c>
      <c r="AD251" s="500" t="s">
        <v>257</v>
      </c>
      <c r="AE251" s="500"/>
      <c r="AF251" s="500"/>
      <c r="AG251" s="504">
        <f>ROUND(((O251+T251)/O252)*Y251,2)</f>
        <v>124.21</v>
      </c>
      <c r="AH251" s="504"/>
      <c r="AI251" s="504"/>
      <c r="AJ251" s="504"/>
      <c r="AK251" s="504"/>
      <c r="BL251" s="216"/>
    </row>
    <row r="252" spans="1:64" s="215" customFormat="1">
      <c r="A252" s="213"/>
      <c r="B252" s="214"/>
      <c r="L252" s="498"/>
      <c r="M252" s="498"/>
      <c r="N252" s="498"/>
      <c r="O252" s="498">
        <v>2</v>
      </c>
      <c r="P252" s="498"/>
      <c r="Q252" s="498"/>
      <c r="R252" s="498"/>
      <c r="S252" s="498"/>
      <c r="T252" s="498"/>
      <c r="U252" s="498"/>
      <c r="V252" s="498"/>
      <c r="W252" s="498"/>
      <c r="X252" s="503"/>
      <c r="Y252" s="498"/>
      <c r="Z252" s="498"/>
      <c r="AA252" s="498"/>
      <c r="AC252" s="503"/>
      <c r="AD252" s="500"/>
      <c r="AE252" s="500"/>
      <c r="AF252" s="500"/>
      <c r="AG252" s="504"/>
      <c r="AH252" s="504"/>
      <c r="AI252" s="504"/>
      <c r="AJ252" s="504"/>
      <c r="AK252" s="504"/>
      <c r="BL252" s="216"/>
    </row>
    <row r="253" spans="1:64" s="215" customFormat="1">
      <c r="A253" s="213"/>
      <c r="B253" s="214"/>
      <c r="BL253" s="216"/>
    </row>
    <row r="254" spans="1:64" s="215" customFormat="1">
      <c r="A254" s="213"/>
      <c r="B254" s="214"/>
      <c r="L254" s="498" t="s">
        <v>258</v>
      </c>
      <c r="M254" s="498"/>
      <c r="N254" s="498"/>
      <c r="O254" s="649">
        <f>AH239</f>
        <v>19.03</v>
      </c>
      <c r="P254" s="635"/>
      <c r="Q254" s="635"/>
      <c r="R254" s="635"/>
      <c r="S254" s="273" t="s">
        <v>35</v>
      </c>
      <c r="T254" s="649">
        <f>S235</f>
        <v>9.7100000000000009</v>
      </c>
      <c r="U254" s="635"/>
      <c r="V254" s="635"/>
      <c r="W254" s="635"/>
      <c r="X254" s="503" t="s">
        <v>15</v>
      </c>
      <c r="Y254" s="499">
        <f>O237</f>
        <v>5.55</v>
      </c>
      <c r="Z254" s="498"/>
      <c r="AA254" s="498"/>
      <c r="AC254" s="502" t="s">
        <v>200</v>
      </c>
      <c r="AD254" s="500" t="s">
        <v>259</v>
      </c>
      <c r="AE254" s="500"/>
      <c r="AF254" s="500"/>
      <c r="AG254" s="504">
        <f>ROUND(((O254+T254)/O255)*Y254,2)</f>
        <v>79.75</v>
      </c>
      <c r="AH254" s="504"/>
      <c r="AI254" s="504"/>
      <c r="AJ254" s="504"/>
      <c r="AK254" s="504"/>
      <c r="BL254" s="216"/>
    </row>
    <row r="255" spans="1:64" s="215" customFormat="1">
      <c r="A255" s="213"/>
      <c r="B255" s="214"/>
      <c r="L255" s="498"/>
      <c r="M255" s="498"/>
      <c r="N255" s="498"/>
      <c r="O255" s="498">
        <v>2</v>
      </c>
      <c r="P255" s="498"/>
      <c r="Q255" s="498"/>
      <c r="R255" s="498"/>
      <c r="S255" s="498"/>
      <c r="T255" s="498"/>
      <c r="U255" s="498"/>
      <c r="V255" s="498"/>
      <c r="W255" s="498"/>
      <c r="X255" s="503"/>
      <c r="Y255" s="498"/>
      <c r="Z255" s="498"/>
      <c r="AA255" s="498"/>
      <c r="AC255" s="503"/>
      <c r="AD255" s="500"/>
      <c r="AE255" s="500"/>
      <c r="AF255" s="500"/>
      <c r="AG255" s="504"/>
      <c r="AH255" s="504"/>
      <c r="AI255" s="504"/>
      <c r="AJ255" s="504"/>
      <c r="AK255" s="504"/>
      <c r="BL255" s="216"/>
    </row>
    <row r="256" spans="1:64" s="215" customFormat="1">
      <c r="A256" s="213"/>
      <c r="B256" s="214"/>
      <c r="BL256" s="216"/>
    </row>
    <row r="257" spans="1:64" s="215" customFormat="1" ht="7.5" customHeight="1">
      <c r="A257" s="213"/>
      <c r="B257" s="214"/>
      <c r="BL257" s="216"/>
    </row>
    <row r="258" spans="1:64" s="215" customFormat="1">
      <c r="A258" s="213"/>
      <c r="B258" s="214"/>
      <c r="F258" s="311" t="s">
        <v>445</v>
      </c>
      <c r="BL258" s="216"/>
    </row>
    <row r="259" spans="1:64" s="215" customFormat="1">
      <c r="A259" s="213"/>
      <c r="B259" s="214"/>
      <c r="L259" s="498" t="s">
        <v>441</v>
      </c>
      <c r="M259" s="498"/>
      <c r="N259" s="498"/>
      <c r="O259" s="724">
        <f>AA246</f>
        <v>27.04</v>
      </c>
      <c r="P259" s="725"/>
      <c r="Q259" s="725"/>
      <c r="R259" s="725"/>
      <c r="S259" s="273" t="s">
        <v>35</v>
      </c>
      <c r="T259" s="649">
        <f>AH239</f>
        <v>19.03</v>
      </c>
      <c r="U259" s="635"/>
      <c r="V259" s="635"/>
      <c r="W259" s="635"/>
      <c r="X259" s="503" t="s">
        <v>15</v>
      </c>
      <c r="Y259" s="499">
        <f>AC234</f>
        <v>5.6</v>
      </c>
      <c r="Z259" s="498"/>
      <c r="AA259" s="498"/>
      <c r="AC259" s="502" t="s">
        <v>200</v>
      </c>
      <c r="AD259" s="500" t="s">
        <v>260</v>
      </c>
      <c r="AE259" s="500"/>
      <c r="AF259" s="500"/>
      <c r="AG259" s="504">
        <f>ROUND(((O259+T259)/O260)*Y259,2)</f>
        <v>129</v>
      </c>
      <c r="AH259" s="504"/>
      <c r="AI259" s="504"/>
      <c r="AJ259" s="504"/>
      <c r="AK259" s="504"/>
      <c r="BL259" s="216"/>
    </row>
    <row r="260" spans="1:64" s="215" customFormat="1">
      <c r="A260" s="213"/>
      <c r="B260" s="214"/>
      <c r="L260" s="498"/>
      <c r="M260" s="498"/>
      <c r="N260" s="498"/>
      <c r="O260" s="498">
        <v>2</v>
      </c>
      <c r="P260" s="498"/>
      <c r="Q260" s="498"/>
      <c r="R260" s="498"/>
      <c r="S260" s="498"/>
      <c r="T260" s="498"/>
      <c r="U260" s="498"/>
      <c r="V260" s="498"/>
      <c r="W260" s="498"/>
      <c r="X260" s="503"/>
      <c r="Y260" s="498"/>
      <c r="Z260" s="498"/>
      <c r="AA260" s="498"/>
      <c r="AC260" s="503"/>
      <c r="AD260" s="500"/>
      <c r="AE260" s="500"/>
      <c r="AF260" s="500"/>
      <c r="AG260" s="504"/>
      <c r="AH260" s="504"/>
      <c r="AI260" s="504"/>
      <c r="AJ260" s="504"/>
      <c r="AK260" s="504"/>
      <c r="BL260" s="216"/>
    </row>
    <row r="261" spans="1:64" s="215" customFormat="1">
      <c r="A261" s="213"/>
      <c r="B261" s="214"/>
      <c r="BL261" s="216"/>
    </row>
    <row r="262" spans="1:64" s="215" customFormat="1">
      <c r="A262" s="213"/>
      <c r="B262" s="214"/>
      <c r="L262" s="498" t="s">
        <v>442</v>
      </c>
      <c r="M262" s="498"/>
      <c r="N262" s="498"/>
      <c r="O262" s="649">
        <f>L244</f>
        <v>17.72</v>
      </c>
      <c r="P262" s="635"/>
      <c r="Q262" s="635"/>
      <c r="R262" s="635"/>
      <c r="S262" s="273" t="s">
        <v>35</v>
      </c>
      <c r="T262" s="649">
        <f>S235</f>
        <v>9.7100000000000009</v>
      </c>
      <c r="U262" s="635"/>
      <c r="V262" s="635"/>
      <c r="W262" s="635"/>
      <c r="X262" s="503" t="s">
        <v>15</v>
      </c>
      <c r="Y262" s="499">
        <f>AC234</f>
        <v>5.6</v>
      </c>
      <c r="Z262" s="498"/>
      <c r="AA262" s="498"/>
      <c r="AC262" s="502" t="s">
        <v>200</v>
      </c>
      <c r="AD262" s="500" t="s">
        <v>261</v>
      </c>
      <c r="AE262" s="500"/>
      <c r="AF262" s="500"/>
      <c r="AG262" s="504">
        <f>ROUND(((O262+T262)/O263)*Y262,2)</f>
        <v>76.8</v>
      </c>
      <c r="AH262" s="504"/>
      <c r="AI262" s="504"/>
      <c r="AJ262" s="504"/>
      <c r="AK262" s="504"/>
      <c r="BL262" s="216"/>
    </row>
    <row r="263" spans="1:64" s="215" customFormat="1">
      <c r="A263" s="213"/>
      <c r="B263" s="214"/>
      <c r="L263" s="498"/>
      <c r="M263" s="498"/>
      <c r="N263" s="498"/>
      <c r="O263" s="498">
        <v>2</v>
      </c>
      <c r="P263" s="498"/>
      <c r="Q263" s="498"/>
      <c r="R263" s="498"/>
      <c r="S263" s="498"/>
      <c r="T263" s="498"/>
      <c r="U263" s="498"/>
      <c r="V263" s="498"/>
      <c r="W263" s="498"/>
      <c r="X263" s="503"/>
      <c r="Y263" s="498"/>
      <c r="Z263" s="498"/>
      <c r="AA263" s="498"/>
      <c r="AC263" s="503"/>
      <c r="AD263" s="500"/>
      <c r="AE263" s="500"/>
      <c r="AF263" s="500"/>
      <c r="AG263" s="504"/>
      <c r="AH263" s="504"/>
      <c r="AI263" s="504"/>
      <c r="AJ263" s="504"/>
      <c r="AK263" s="504"/>
      <c r="BL263" s="216"/>
    </row>
    <row r="264" spans="1:64" s="215" customFormat="1">
      <c r="A264" s="213"/>
      <c r="B264" s="214"/>
      <c r="BL264" s="216"/>
    </row>
    <row r="265" spans="1:64" s="215" customFormat="1">
      <c r="A265" s="213"/>
      <c r="B265" s="214"/>
      <c r="BL265" s="216"/>
    </row>
    <row r="266" spans="1:64" s="215" customFormat="1">
      <c r="A266" s="213"/>
      <c r="B266" s="214"/>
      <c r="E266" s="258" t="s">
        <v>274</v>
      </c>
      <c r="BL266" s="216"/>
    </row>
    <row r="267" spans="1:64" s="215" customFormat="1">
      <c r="A267" s="213"/>
      <c r="B267" s="214"/>
      <c r="BL267" s="216"/>
    </row>
    <row r="268" spans="1:64" s="215" customFormat="1">
      <c r="A268" s="213"/>
      <c r="B268" s="214"/>
      <c r="O268" s="266"/>
      <c r="P268" s="265"/>
      <c r="AK268" s="499">
        <f>N274</f>
        <v>5.6</v>
      </c>
      <c r="AL268" s="498"/>
      <c r="AM268" s="498"/>
      <c r="BL268" s="216"/>
    </row>
    <row r="269" spans="1:64" s="215" customFormat="1">
      <c r="A269" s="213"/>
      <c r="B269" s="214"/>
      <c r="O269" s="266"/>
      <c r="P269" s="265"/>
      <c r="R269" s="499">
        <f>ROUND((N274-O271)/2,2)</f>
        <v>2.4500000000000002</v>
      </c>
      <c r="S269" s="499"/>
      <c r="T269" s="499"/>
      <c r="AI269" s="499">
        <f>L272</f>
        <v>3.1499999999999995</v>
      </c>
      <c r="AJ269" s="498"/>
      <c r="AK269" s="498"/>
      <c r="BL269" s="216"/>
    </row>
    <row r="270" spans="1:64" s="215" customFormat="1">
      <c r="A270" s="213"/>
      <c r="B270" s="214"/>
      <c r="O270" s="266"/>
      <c r="P270" s="265"/>
      <c r="AM270" s="729" t="s">
        <v>15</v>
      </c>
      <c r="BL270" s="216"/>
    </row>
    <row r="271" spans="1:64" s="215" customFormat="1" ht="18.75" thickBot="1">
      <c r="A271" s="213"/>
      <c r="B271" s="214"/>
      <c r="K271" s="730"/>
      <c r="L271" s="730"/>
      <c r="M271" s="730"/>
      <c r="N271" s="269"/>
      <c r="O271" s="731">
        <f>P39/100</f>
        <v>0.7</v>
      </c>
      <c r="P271" s="732"/>
      <c r="AM271" s="729"/>
      <c r="AQ271" s="726">
        <f>ROUND((V280-F276),2)</f>
        <v>44.46</v>
      </c>
      <c r="AR271" s="726"/>
      <c r="AS271" s="726"/>
      <c r="AT271" s="726"/>
      <c r="BL271" s="216"/>
    </row>
    <row r="272" spans="1:64" s="215" customFormat="1">
      <c r="A272" s="213"/>
      <c r="B272" s="214"/>
      <c r="K272" s="313"/>
      <c r="L272" s="733">
        <f>N274-R269</f>
        <v>3.1499999999999995</v>
      </c>
      <c r="M272" s="733"/>
      <c r="N272" s="733"/>
      <c r="Q272" s="263"/>
      <c r="R272" s="263"/>
      <c r="S272" s="263"/>
      <c r="T272" s="264"/>
      <c r="BL272" s="216"/>
    </row>
    <row r="273" spans="1:64" s="215" customFormat="1" ht="18.75" thickBot="1">
      <c r="A273" s="213"/>
      <c r="B273" s="214"/>
      <c r="K273" s="267"/>
      <c r="L273" s="268"/>
      <c r="M273" s="268"/>
      <c r="N273" s="268"/>
      <c r="O273" s="268"/>
      <c r="P273" s="268"/>
      <c r="Q273" s="268"/>
      <c r="R273" s="268"/>
      <c r="S273" s="268"/>
      <c r="T273" s="269"/>
      <c r="BL273" s="216"/>
    </row>
    <row r="274" spans="1:64" s="215" customFormat="1" ht="18.75" thickBot="1">
      <c r="A274" s="213"/>
      <c r="B274" s="214"/>
      <c r="N274" s="734">
        <f>AC234</f>
        <v>5.6</v>
      </c>
      <c r="O274" s="735"/>
      <c r="P274" s="735"/>
      <c r="AE274" s="635" t="str">
        <f>AM270</f>
        <v>x</v>
      </c>
      <c r="AF274" s="635"/>
      <c r="AG274" s="635"/>
      <c r="AH274" s="650" t="s">
        <v>27</v>
      </c>
      <c r="AI274" s="736">
        <f>AQ271</f>
        <v>44.46</v>
      </c>
      <c r="AJ274" s="635"/>
      <c r="AK274" s="635"/>
      <c r="AL274" s="635"/>
      <c r="AO274" s="502" t="s">
        <v>200</v>
      </c>
      <c r="AQ274" s="500" t="s">
        <v>263</v>
      </c>
      <c r="AR274" s="500"/>
      <c r="AS274" s="504">
        <f>ROUND((AI274/AI275)*AE275,2)</f>
        <v>25.01</v>
      </c>
      <c r="AT274" s="504"/>
      <c r="AU274" s="504"/>
      <c r="AV274" s="504"/>
      <c r="BL274" s="216"/>
    </row>
    <row r="275" spans="1:64" s="215" customFormat="1">
      <c r="A275" s="213"/>
      <c r="B275" s="214"/>
      <c r="K275" s="313"/>
      <c r="L275" s="263"/>
      <c r="M275" s="263"/>
      <c r="N275" s="263"/>
      <c r="O275" s="263"/>
      <c r="P275" s="263"/>
      <c r="Q275" s="263"/>
      <c r="R275" s="263"/>
      <c r="S275" s="263"/>
      <c r="T275" s="264"/>
      <c r="AE275" s="499">
        <f>AI269</f>
        <v>3.1499999999999995</v>
      </c>
      <c r="AF275" s="498"/>
      <c r="AG275" s="498"/>
      <c r="AH275" s="650"/>
      <c r="AI275" s="499">
        <f>AK268</f>
        <v>5.6</v>
      </c>
      <c r="AJ275" s="498"/>
      <c r="AK275" s="498"/>
      <c r="AL275" s="498"/>
      <c r="AO275" s="503"/>
      <c r="AQ275" s="500" t="s">
        <v>264</v>
      </c>
      <c r="AR275" s="500"/>
      <c r="AS275" s="504">
        <f>ROUND(F276+AS274,2)</f>
        <v>104.76</v>
      </c>
      <c r="AT275" s="504"/>
      <c r="AU275" s="504"/>
      <c r="AV275" s="504"/>
      <c r="AW275" s="504"/>
      <c r="BL275" s="216"/>
    </row>
    <row r="276" spans="1:64" s="215" customFormat="1" ht="18.75" thickBot="1">
      <c r="A276" s="213"/>
      <c r="B276" s="214"/>
      <c r="F276" s="726">
        <f>AG254</f>
        <v>79.75</v>
      </c>
      <c r="G276" s="726"/>
      <c r="H276" s="726"/>
      <c r="I276" s="726"/>
      <c r="J276" s="314"/>
      <c r="K276" s="267"/>
      <c r="L276" s="268"/>
      <c r="M276" s="268"/>
      <c r="N276" s="268"/>
      <c r="O276" s="268"/>
      <c r="P276" s="268"/>
      <c r="Q276" s="268"/>
      <c r="R276" s="268"/>
      <c r="S276" s="315" t="s">
        <v>12</v>
      </c>
      <c r="T276" s="269"/>
      <c r="AQ276" s="500" t="s">
        <v>265</v>
      </c>
      <c r="AR276" s="500"/>
      <c r="AS276" s="504">
        <f>V280-AS275</f>
        <v>19.449999999999989</v>
      </c>
      <c r="AT276" s="504"/>
      <c r="AU276" s="504"/>
      <c r="AV276" s="504"/>
      <c r="AW276" s="316"/>
      <c r="BL276" s="216"/>
    </row>
    <row r="277" spans="1:64" s="215" customFormat="1">
      <c r="A277" s="213"/>
      <c r="B277" s="214"/>
      <c r="P277" s="276" t="s">
        <v>15</v>
      </c>
      <c r="AB277" s="258" t="s">
        <v>446</v>
      </c>
      <c r="BL277" s="216"/>
    </row>
    <row r="278" spans="1:64" s="215" customFormat="1">
      <c r="A278" s="213"/>
      <c r="B278" s="214"/>
      <c r="AB278" s="498" t="s">
        <v>266</v>
      </c>
      <c r="AC278" s="498"/>
      <c r="AD278" s="499">
        <f>R269</f>
        <v>2.4500000000000002</v>
      </c>
      <c r="AE278" s="498"/>
      <c r="AF278" s="498"/>
      <c r="AG278" s="503" t="s">
        <v>15</v>
      </c>
      <c r="AH278" s="727">
        <f>F276+AS274</f>
        <v>104.76</v>
      </c>
      <c r="AI278" s="498"/>
      <c r="AJ278" s="498"/>
      <c r="AK278" s="503" t="s">
        <v>15</v>
      </c>
      <c r="AL278" s="639">
        <f>R269</f>
        <v>2.4500000000000002</v>
      </c>
      <c r="AM278" s="635"/>
      <c r="AN278" s="635"/>
      <c r="AP278" s="728" t="s">
        <v>27</v>
      </c>
      <c r="AQ278" s="737">
        <f>ROUND(AD278*AH278*(AL278/AL279),2)</f>
        <v>314.41000000000003</v>
      </c>
      <c r="AR278" s="737"/>
      <c r="AS278" s="737"/>
      <c r="AT278" s="737"/>
      <c r="AU278" s="737"/>
      <c r="AW278" s="310" t="s">
        <v>267</v>
      </c>
      <c r="BL278" s="216"/>
    </row>
    <row r="279" spans="1:64" s="215" customFormat="1">
      <c r="A279" s="213"/>
      <c r="B279" s="214"/>
      <c r="U279" s="317" t="s">
        <v>268</v>
      </c>
      <c r="AB279" s="498"/>
      <c r="AC279" s="498"/>
      <c r="AD279" s="498"/>
      <c r="AE279" s="498"/>
      <c r="AF279" s="498"/>
      <c r="AG279" s="503"/>
      <c r="AH279" s="498"/>
      <c r="AI279" s="498"/>
      <c r="AJ279" s="498"/>
      <c r="AK279" s="503"/>
      <c r="AL279" s="498">
        <v>2</v>
      </c>
      <c r="AM279" s="498"/>
      <c r="AN279" s="498"/>
      <c r="AP279" s="728"/>
      <c r="AQ279" s="737"/>
      <c r="AR279" s="737"/>
      <c r="AS279" s="737"/>
      <c r="AT279" s="737"/>
      <c r="AU279" s="737"/>
      <c r="BL279" s="216"/>
    </row>
    <row r="280" spans="1:64" s="215" customFormat="1">
      <c r="A280" s="213"/>
      <c r="B280" s="214"/>
      <c r="V280" s="738">
        <f>AG251</f>
        <v>124.21</v>
      </c>
      <c r="W280" s="738"/>
      <c r="X280" s="738"/>
      <c r="Y280" s="738"/>
      <c r="AQ280" s="346"/>
      <c r="AR280" s="346"/>
      <c r="AS280" s="346"/>
      <c r="AT280" s="346"/>
      <c r="AU280" s="346"/>
      <c r="BL280" s="216"/>
    </row>
    <row r="281" spans="1:64" s="215" customFormat="1">
      <c r="A281" s="213"/>
      <c r="B281" s="214"/>
      <c r="AB281" s="498" t="s">
        <v>269</v>
      </c>
      <c r="AC281" s="498"/>
      <c r="AD281" s="639">
        <f>R269</f>
        <v>2.4500000000000002</v>
      </c>
      <c r="AE281" s="639"/>
      <c r="AF281" s="639"/>
      <c r="AG281" s="318" t="s">
        <v>15</v>
      </c>
      <c r="AH281" s="739">
        <f>AS276</f>
        <v>19.449999999999989</v>
      </c>
      <c r="AI281" s="739"/>
      <c r="AJ281" s="739"/>
      <c r="AK281" s="503" t="s">
        <v>15</v>
      </c>
      <c r="AL281" s="259">
        <v>2</v>
      </c>
      <c r="AM281" s="499">
        <f>R269</f>
        <v>2.4500000000000002</v>
      </c>
      <c r="AN281" s="499"/>
      <c r="AO281" s="499"/>
      <c r="AP281" s="728" t="s">
        <v>27</v>
      </c>
      <c r="AQ281" s="737">
        <f>ROUND((AD281*AH281)/AD282*(AL281/AL282)*(AM281),2)</f>
        <v>38.92</v>
      </c>
      <c r="AR281" s="737"/>
      <c r="AS281" s="737"/>
      <c r="AT281" s="737"/>
      <c r="AU281" s="737"/>
      <c r="AW281" s="310" t="s">
        <v>270</v>
      </c>
      <c r="BL281" s="216"/>
    </row>
    <row r="282" spans="1:64" s="215" customFormat="1">
      <c r="A282" s="213"/>
      <c r="B282" s="214"/>
      <c r="AB282" s="498"/>
      <c r="AC282" s="498"/>
      <c r="AD282" s="498">
        <v>2</v>
      </c>
      <c r="AE282" s="498"/>
      <c r="AF282" s="498"/>
      <c r="AG282" s="498"/>
      <c r="AH282" s="498"/>
      <c r="AI282" s="498"/>
      <c r="AJ282" s="498"/>
      <c r="AK282" s="503"/>
      <c r="AL282" s="351">
        <v>3</v>
      </c>
      <c r="AM282" s="499"/>
      <c r="AN282" s="499"/>
      <c r="AO282" s="499"/>
      <c r="AP282" s="728"/>
      <c r="AQ282" s="737"/>
      <c r="AR282" s="737"/>
      <c r="AS282" s="737"/>
      <c r="AT282" s="737"/>
      <c r="AU282" s="737"/>
      <c r="BL282" s="216"/>
    </row>
    <row r="283" spans="1:64" s="215" customFormat="1">
      <c r="A283" s="213"/>
      <c r="B283" s="214"/>
      <c r="AA283" s="310" t="s">
        <v>228</v>
      </c>
      <c r="BL283" s="216"/>
    </row>
    <row r="284" spans="1:64" s="215" customFormat="1">
      <c r="A284" s="213"/>
      <c r="B284" s="214"/>
      <c r="BL284" s="216"/>
    </row>
    <row r="285" spans="1:64" s="215" customFormat="1">
      <c r="A285" s="213"/>
      <c r="B285" s="214"/>
      <c r="AB285" s="500" t="s">
        <v>271</v>
      </c>
      <c r="AC285" s="500"/>
      <c r="AD285" s="498" t="s">
        <v>272</v>
      </c>
      <c r="AE285" s="498"/>
      <c r="AF285" s="272" t="s">
        <v>35</v>
      </c>
      <c r="AG285" s="498" t="s">
        <v>273</v>
      </c>
      <c r="AH285" s="498"/>
      <c r="AI285" s="272" t="s">
        <v>27</v>
      </c>
      <c r="AJ285" s="726">
        <f>AQ278</f>
        <v>314.41000000000003</v>
      </c>
      <c r="AK285" s="498"/>
      <c r="AL285" s="498"/>
      <c r="AM285" s="498"/>
      <c r="AN285" s="272" t="s">
        <v>35</v>
      </c>
      <c r="AO285" s="726">
        <f>AQ281</f>
        <v>38.92</v>
      </c>
      <c r="AP285" s="498"/>
      <c r="AQ285" s="498"/>
      <c r="AR285" s="498"/>
      <c r="BL285" s="216"/>
    </row>
    <row r="286" spans="1:64" s="215" customFormat="1" ht="9" customHeight="1">
      <c r="A286" s="213"/>
      <c r="B286" s="214"/>
      <c r="AB286" s="500"/>
      <c r="AC286" s="500"/>
      <c r="BL286" s="216"/>
    </row>
    <row r="287" spans="1:64" s="215" customFormat="1">
      <c r="A287" s="213"/>
      <c r="B287" s="214"/>
      <c r="AB287" s="500" t="s">
        <v>271</v>
      </c>
      <c r="AC287" s="500"/>
      <c r="AD287" s="740">
        <f>ROUND(AJ285+AO285,2)</f>
        <v>353.33</v>
      </c>
      <c r="AE287" s="740"/>
      <c r="AF287" s="740"/>
      <c r="AG287" s="740"/>
      <c r="AH287" s="740"/>
      <c r="BL287" s="216"/>
    </row>
    <row r="288" spans="1:64" s="215" customFormat="1">
      <c r="A288" s="213"/>
      <c r="B288" s="214"/>
      <c r="BL288" s="216"/>
    </row>
    <row r="289" spans="1:64" s="215" customFormat="1">
      <c r="A289" s="213"/>
      <c r="B289" s="214"/>
      <c r="E289" s="258" t="s">
        <v>262</v>
      </c>
      <c r="BL289" s="216"/>
    </row>
    <row r="290" spans="1:64" s="215" customFormat="1">
      <c r="A290" s="213"/>
      <c r="B290" s="214"/>
      <c r="O290" s="266"/>
      <c r="P290" s="265"/>
      <c r="AI290" s="499">
        <f>N296</f>
        <v>5.55</v>
      </c>
      <c r="AJ290" s="499"/>
      <c r="AK290" s="499"/>
      <c r="BL290" s="216"/>
    </row>
    <row r="291" spans="1:64" s="215" customFormat="1">
      <c r="A291" s="213"/>
      <c r="B291" s="214"/>
      <c r="K291" s="733">
        <f>ROUND((N296-O293)/2,2)</f>
        <v>2.4500000000000002</v>
      </c>
      <c r="L291" s="733"/>
      <c r="M291" s="733"/>
      <c r="O291" s="266"/>
      <c r="P291" s="265"/>
      <c r="AK291" s="499">
        <f>Q294</f>
        <v>3.0999999999999996</v>
      </c>
      <c r="AL291" s="499"/>
      <c r="AM291" s="499"/>
      <c r="BA291" s="474"/>
      <c r="BL291" s="216"/>
    </row>
    <row r="292" spans="1:64" s="215" customFormat="1">
      <c r="A292" s="213"/>
      <c r="B292" s="214"/>
      <c r="O292" s="266"/>
      <c r="P292" s="265"/>
      <c r="AG292" s="665" t="s">
        <v>15</v>
      </c>
      <c r="BL292" s="216"/>
    </row>
    <row r="293" spans="1:64" s="215" customFormat="1" ht="18.75" thickBot="1">
      <c r="A293" s="213"/>
      <c r="B293" s="214"/>
      <c r="K293" s="319"/>
      <c r="L293" s="319"/>
      <c r="M293" s="319"/>
      <c r="N293" s="269"/>
      <c r="O293" s="731">
        <f>P40/100</f>
        <v>0.65</v>
      </c>
      <c r="P293" s="732"/>
      <c r="Q293" s="267"/>
      <c r="R293" s="268"/>
      <c r="S293" s="268"/>
      <c r="AA293" s="726">
        <f>ROUND((F301-V298),2)</f>
        <v>52.2</v>
      </c>
      <c r="AB293" s="726"/>
      <c r="AC293" s="726"/>
      <c r="AD293" s="726"/>
      <c r="AG293" s="665"/>
      <c r="BL293" s="216"/>
    </row>
    <row r="294" spans="1:64" s="215" customFormat="1">
      <c r="A294" s="213"/>
      <c r="B294" s="214"/>
      <c r="K294" s="313"/>
      <c r="Q294" s="733">
        <f>N296-K291</f>
        <v>3.0999999999999996</v>
      </c>
      <c r="R294" s="733"/>
      <c r="S294" s="733"/>
      <c r="T294" s="264"/>
      <c r="BL294" s="216"/>
    </row>
    <row r="295" spans="1:64" s="215" customFormat="1" ht="18.75" thickBot="1">
      <c r="A295" s="213"/>
      <c r="B295" s="214"/>
      <c r="K295" s="267"/>
      <c r="L295" s="268"/>
      <c r="M295" s="268"/>
      <c r="N295" s="268"/>
      <c r="O295" s="268"/>
      <c r="P295" s="268"/>
      <c r="Q295" s="268"/>
      <c r="R295" s="268"/>
      <c r="S295" s="268"/>
      <c r="T295" s="269"/>
      <c r="BL295" s="216"/>
    </row>
    <row r="296" spans="1:64" s="215" customFormat="1" ht="18.75" thickBot="1">
      <c r="A296" s="213"/>
      <c r="B296" s="214"/>
      <c r="N296" s="734">
        <f>O237</f>
        <v>5.55</v>
      </c>
      <c r="O296" s="735"/>
      <c r="P296" s="735"/>
      <c r="AE296" s="635" t="str">
        <f>AG292</f>
        <v>x</v>
      </c>
      <c r="AF296" s="635"/>
      <c r="AG296" s="635"/>
      <c r="AH296" s="650" t="s">
        <v>27</v>
      </c>
      <c r="AI296" s="736">
        <f>AA293</f>
        <v>52.2</v>
      </c>
      <c r="AJ296" s="635"/>
      <c r="AK296" s="635"/>
      <c r="AL296" s="635"/>
      <c r="AO296" s="502" t="s">
        <v>200</v>
      </c>
      <c r="AQ296" s="500" t="s">
        <v>263</v>
      </c>
      <c r="AR296" s="500"/>
      <c r="AS296" s="737">
        <f>ROUND((AI296/AI297)*AE297,2)</f>
        <v>29.16</v>
      </c>
      <c r="AT296" s="737"/>
      <c r="AU296" s="737"/>
      <c r="AV296" s="737"/>
      <c r="AW296" s="737"/>
      <c r="BL296" s="216"/>
    </row>
    <row r="297" spans="1:64" s="215" customFormat="1">
      <c r="A297" s="213"/>
      <c r="B297" s="214"/>
      <c r="K297" s="313"/>
      <c r="L297" s="263"/>
      <c r="M297" s="263"/>
      <c r="N297" s="263"/>
      <c r="O297" s="263"/>
      <c r="P297" s="263"/>
      <c r="Q297" s="263"/>
      <c r="R297" s="263"/>
      <c r="S297" s="263"/>
      <c r="T297" s="264"/>
      <c r="AE297" s="499">
        <f>AK291</f>
        <v>3.0999999999999996</v>
      </c>
      <c r="AF297" s="498"/>
      <c r="AG297" s="498"/>
      <c r="AH297" s="650"/>
      <c r="AI297" s="499">
        <f>AI290</f>
        <v>5.55</v>
      </c>
      <c r="AJ297" s="498"/>
      <c r="AK297" s="498"/>
      <c r="AL297" s="498"/>
      <c r="AO297" s="503"/>
      <c r="AQ297" s="500" t="s">
        <v>264</v>
      </c>
      <c r="AR297" s="500"/>
      <c r="AS297" s="737">
        <f>ROUND(V298+AS296,2)</f>
        <v>105.96</v>
      </c>
      <c r="AT297" s="737"/>
      <c r="AU297" s="737"/>
      <c r="AV297" s="737"/>
      <c r="AW297" s="737"/>
      <c r="BL297" s="216"/>
    </row>
    <row r="298" spans="1:64" s="215" customFormat="1" ht="18.75" thickBot="1">
      <c r="A298" s="213"/>
      <c r="B298" s="214"/>
      <c r="J298" s="314"/>
      <c r="K298" s="267"/>
      <c r="L298" s="315" t="s">
        <v>12</v>
      </c>
      <c r="M298" s="268"/>
      <c r="N298" s="268"/>
      <c r="O298" s="268"/>
      <c r="P298" s="268"/>
      <c r="Q298" s="268"/>
      <c r="R298" s="268"/>
      <c r="S298" s="268"/>
      <c r="T298" s="269"/>
      <c r="V298" s="726">
        <f>AG262</f>
        <v>76.8</v>
      </c>
      <c r="W298" s="726"/>
      <c r="X298" s="726"/>
      <c r="Y298" s="726"/>
      <c r="AQ298" s="500" t="s">
        <v>265</v>
      </c>
      <c r="AR298" s="500"/>
      <c r="AS298" s="737">
        <f>F301-AS297</f>
        <v>23.040000000000006</v>
      </c>
      <c r="AT298" s="737"/>
      <c r="AU298" s="737"/>
      <c r="AV298" s="737"/>
      <c r="AW298" s="737"/>
      <c r="BL298" s="216"/>
    </row>
    <row r="299" spans="1:64" s="215" customFormat="1">
      <c r="A299" s="213"/>
      <c r="B299" s="214"/>
      <c r="P299" s="276" t="s">
        <v>15</v>
      </c>
      <c r="AB299" s="258" t="s">
        <v>446</v>
      </c>
      <c r="AS299" s="346"/>
      <c r="AT299" s="346"/>
      <c r="AU299" s="346"/>
      <c r="AV299" s="346"/>
      <c r="AW299" s="346"/>
      <c r="BL299" s="216"/>
    </row>
    <row r="300" spans="1:64" s="215" customFormat="1">
      <c r="A300" s="213"/>
      <c r="B300" s="214"/>
      <c r="AB300" s="498" t="s">
        <v>266</v>
      </c>
      <c r="AC300" s="498"/>
      <c r="AD300" s="499">
        <f>K291</f>
        <v>2.4500000000000002</v>
      </c>
      <c r="AE300" s="498"/>
      <c r="AF300" s="498"/>
      <c r="AG300" s="503" t="s">
        <v>15</v>
      </c>
      <c r="AH300" s="727">
        <f>V298+AS296</f>
        <v>105.96</v>
      </c>
      <c r="AI300" s="498"/>
      <c r="AJ300" s="498"/>
      <c r="AK300" s="503" t="s">
        <v>15</v>
      </c>
      <c r="AL300" s="639">
        <f>K291</f>
        <v>2.4500000000000002</v>
      </c>
      <c r="AM300" s="635"/>
      <c r="AN300" s="635"/>
      <c r="AP300" s="728" t="s">
        <v>27</v>
      </c>
      <c r="AQ300" s="737">
        <f>ROUND(AD300*AH300*(AL300/AL301),2)</f>
        <v>318.01</v>
      </c>
      <c r="AR300" s="737"/>
      <c r="AS300" s="737"/>
      <c r="AT300" s="737"/>
      <c r="AU300" s="737"/>
      <c r="AW300" s="310" t="s">
        <v>267</v>
      </c>
      <c r="BL300" s="216"/>
    </row>
    <row r="301" spans="1:64" s="215" customFormat="1">
      <c r="A301" s="213"/>
      <c r="B301" s="214"/>
      <c r="F301" s="738">
        <f>AG259</f>
        <v>129</v>
      </c>
      <c r="G301" s="738"/>
      <c r="H301" s="738"/>
      <c r="I301" s="738"/>
      <c r="J301" s="320" t="s">
        <v>268</v>
      </c>
      <c r="AB301" s="498"/>
      <c r="AC301" s="498"/>
      <c r="AD301" s="498"/>
      <c r="AE301" s="498"/>
      <c r="AF301" s="498"/>
      <c r="AG301" s="503"/>
      <c r="AH301" s="498"/>
      <c r="AI301" s="498"/>
      <c r="AJ301" s="498"/>
      <c r="AK301" s="503"/>
      <c r="AL301" s="498">
        <v>2</v>
      </c>
      <c r="AM301" s="498"/>
      <c r="AN301" s="498"/>
      <c r="AP301" s="728"/>
      <c r="AQ301" s="737"/>
      <c r="AR301" s="737"/>
      <c r="AS301" s="737"/>
      <c r="AT301" s="737"/>
      <c r="AU301" s="737"/>
      <c r="BL301" s="216"/>
    </row>
    <row r="302" spans="1:64" s="215" customFormat="1">
      <c r="A302" s="213"/>
      <c r="B302" s="214"/>
      <c r="BL302" s="216"/>
    </row>
    <row r="303" spans="1:64" s="215" customFormat="1">
      <c r="A303" s="213"/>
      <c r="B303" s="214"/>
      <c r="AB303" s="498" t="s">
        <v>269</v>
      </c>
      <c r="AC303" s="498"/>
      <c r="AD303" s="639">
        <f>K291</f>
        <v>2.4500000000000002</v>
      </c>
      <c r="AE303" s="639"/>
      <c r="AF303" s="639"/>
      <c r="AG303" s="318" t="s">
        <v>15</v>
      </c>
      <c r="AH303" s="739">
        <f>AS298</f>
        <v>23.040000000000006</v>
      </c>
      <c r="AI303" s="739"/>
      <c r="AJ303" s="739"/>
      <c r="AK303" s="503" t="s">
        <v>15</v>
      </c>
      <c r="AL303" s="259">
        <v>2</v>
      </c>
      <c r="AM303" s="499">
        <f>K291</f>
        <v>2.4500000000000002</v>
      </c>
      <c r="AN303" s="499"/>
      <c r="AO303" s="499"/>
      <c r="AP303" s="728" t="s">
        <v>27</v>
      </c>
      <c r="AQ303" s="737">
        <f>ROUND((AD303*AH303)/AD304*(AL303/AL304)*(AM303),2)</f>
        <v>46.1</v>
      </c>
      <c r="AR303" s="737"/>
      <c r="AS303" s="737"/>
      <c r="AT303" s="737"/>
      <c r="AU303" s="737"/>
      <c r="AW303" s="310" t="s">
        <v>270</v>
      </c>
      <c r="BL303" s="216"/>
    </row>
    <row r="304" spans="1:64" s="215" customFormat="1">
      <c r="A304" s="213"/>
      <c r="B304" s="214"/>
      <c r="AB304" s="498"/>
      <c r="AC304" s="498"/>
      <c r="AD304" s="498">
        <v>2</v>
      </c>
      <c r="AE304" s="498"/>
      <c r="AF304" s="498"/>
      <c r="AG304" s="498"/>
      <c r="AH304" s="498"/>
      <c r="AI304" s="498"/>
      <c r="AJ304" s="498"/>
      <c r="AK304" s="503"/>
      <c r="AL304" s="351">
        <v>3</v>
      </c>
      <c r="AM304" s="499"/>
      <c r="AN304" s="499"/>
      <c r="AO304" s="499"/>
      <c r="AP304" s="728"/>
      <c r="AQ304" s="737"/>
      <c r="AR304" s="737"/>
      <c r="AS304" s="737"/>
      <c r="AT304" s="737"/>
      <c r="AU304" s="737"/>
      <c r="BL304" s="216"/>
    </row>
    <row r="305" spans="1:64" s="215" customFormat="1">
      <c r="A305" s="213"/>
      <c r="B305" s="214"/>
      <c r="AA305" s="310" t="s">
        <v>228</v>
      </c>
      <c r="BL305" s="216"/>
    </row>
    <row r="306" spans="1:64" s="215" customFormat="1">
      <c r="A306" s="213"/>
      <c r="B306" s="214"/>
      <c r="BL306" s="216"/>
    </row>
    <row r="307" spans="1:64" s="215" customFormat="1">
      <c r="A307" s="213"/>
      <c r="B307" s="214"/>
      <c r="AB307" s="500" t="s">
        <v>271</v>
      </c>
      <c r="AC307" s="500"/>
      <c r="AD307" s="498" t="s">
        <v>272</v>
      </c>
      <c r="AE307" s="498"/>
      <c r="AF307" s="272" t="s">
        <v>35</v>
      </c>
      <c r="AG307" s="498" t="s">
        <v>273</v>
      </c>
      <c r="AH307" s="498"/>
      <c r="AI307" s="272" t="s">
        <v>27</v>
      </c>
      <c r="AJ307" s="726">
        <f>AQ300</f>
        <v>318.01</v>
      </c>
      <c r="AK307" s="498"/>
      <c r="AL307" s="498"/>
      <c r="AM307" s="498"/>
      <c r="AN307" s="272" t="s">
        <v>35</v>
      </c>
      <c r="AO307" s="726">
        <f>AQ303</f>
        <v>46.1</v>
      </c>
      <c r="AP307" s="498"/>
      <c r="AQ307" s="498"/>
      <c r="AR307" s="498"/>
      <c r="BL307" s="216"/>
    </row>
    <row r="308" spans="1:64" s="215" customFormat="1" ht="9" customHeight="1">
      <c r="A308" s="213"/>
      <c r="B308" s="214"/>
      <c r="AB308" s="500"/>
      <c r="AC308" s="500"/>
      <c r="BL308" s="216"/>
    </row>
    <row r="309" spans="1:64" s="215" customFormat="1">
      <c r="A309" s="213"/>
      <c r="B309" s="214"/>
      <c r="AB309" s="500" t="s">
        <v>271</v>
      </c>
      <c r="AC309" s="500"/>
      <c r="AD309" s="740">
        <f>ROUND(AJ307+AO307,2)</f>
        <v>364.11</v>
      </c>
      <c r="AE309" s="740"/>
      <c r="AF309" s="740"/>
      <c r="AG309" s="740"/>
      <c r="AH309" s="740"/>
      <c r="BL309" s="216"/>
    </row>
    <row r="310" spans="1:64" s="215" customFormat="1">
      <c r="A310" s="213"/>
      <c r="B310" s="214"/>
      <c r="BL310" s="216"/>
    </row>
    <row r="311" spans="1:64" s="215" customFormat="1">
      <c r="A311" s="213"/>
      <c r="B311" s="214"/>
      <c r="D311" s="305" t="s">
        <v>275</v>
      </c>
      <c r="BL311" s="216"/>
    </row>
    <row r="312" spans="1:64" s="215" customFormat="1">
      <c r="A312" s="213"/>
      <c r="B312" s="214"/>
      <c r="BL312" s="216"/>
    </row>
    <row r="313" spans="1:64" s="215" customFormat="1">
      <c r="A313" s="213"/>
      <c r="B313" s="214"/>
      <c r="E313" s="498" t="s">
        <v>98</v>
      </c>
      <c r="F313" s="498"/>
      <c r="G313" s="741">
        <f>AD309</f>
        <v>364.11</v>
      </c>
      <c r="H313" s="741"/>
      <c r="I313" s="741"/>
      <c r="J313" s="741"/>
      <c r="K313" s="741"/>
      <c r="M313" s="498" t="s">
        <v>105</v>
      </c>
      <c r="N313" s="498"/>
      <c r="O313" s="742">
        <f>X224</f>
        <v>7.2999999999999995E-2</v>
      </c>
      <c r="P313" s="498"/>
      <c r="Q313" s="498"/>
      <c r="R313" s="498"/>
      <c r="BL313" s="216"/>
    </row>
    <row r="314" spans="1:64" s="215" customFormat="1" ht="18.75">
      <c r="A314" s="213"/>
      <c r="B314" s="214"/>
      <c r="E314" s="498" t="s">
        <v>276</v>
      </c>
      <c r="F314" s="498"/>
      <c r="G314" s="498">
        <v>0.85</v>
      </c>
      <c r="H314" s="498"/>
      <c r="I314" s="498"/>
      <c r="M314" s="498" t="s">
        <v>277</v>
      </c>
      <c r="N314" s="498"/>
      <c r="O314" s="499">
        <f>S152</f>
        <v>5.55</v>
      </c>
      <c r="P314" s="498"/>
      <c r="Q314" s="498"/>
      <c r="R314" s="498"/>
      <c r="BL314" s="216"/>
    </row>
    <row r="315" spans="1:64" s="215" customFormat="1">
      <c r="A315" s="213"/>
      <c r="B315" s="214"/>
      <c r="E315" s="498" t="s">
        <v>180</v>
      </c>
      <c r="F315" s="498"/>
      <c r="G315" s="497">
        <f>F14</f>
        <v>280</v>
      </c>
      <c r="H315" s="498"/>
      <c r="I315" s="498"/>
      <c r="J315" s="498"/>
      <c r="BL315" s="216"/>
    </row>
    <row r="316" spans="1:64" s="215" customFormat="1">
      <c r="A316" s="213"/>
      <c r="B316" s="214"/>
      <c r="BL316" s="216"/>
    </row>
    <row r="317" spans="1:64" s="215" customFormat="1">
      <c r="A317" s="213"/>
      <c r="B317" s="214"/>
      <c r="D317" s="305" t="s">
        <v>141</v>
      </c>
      <c r="BL317" s="216"/>
    </row>
    <row r="318" spans="1:64" s="215" customFormat="1">
      <c r="A318" s="213"/>
      <c r="B318" s="214"/>
      <c r="AD318" s="321">
        <v>5</v>
      </c>
      <c r="BL318" s="216"/>
    </row>
    <row r="319" spans="1:64" s="215" customFormat="1">
      <c r="A319" s="213"/>
      <c r="B319" s="214"/>
      <c r="L319" s="498" t="s">
        <v>99</v>
      </c>
      <c r="M319" s="498"/>
      <c r="O319" s="751">
        <f>G313</f>
        <v>364.11</v>
      </c>
      <c r="P319" s="751"/>
      <c r="Q319" s="751"/>
      <c r="R319" s="751"/>
      <c r="S319" s="751"/>
      <c r="T319" s="751"/>
      <c r="U319" s="751"/>
      <c r="V319" s="751"/>
      <c r="W319" s="751"/>
      <c r="X319" s="751"/>
      <c r="Y319" s="751"/>
      <c r="Z319" s="751"/>
      <c r="AA319" s="751"/>
      <c r="AB319" s="322" t="s">
        <v>15</v>
      </c>
      <c r="AC319" s="752">
        <v>10</v>
      </c>
      <c r="AD319" s="752"/>
      <c r="AE319" s="322" t="s">
        <v>278</v>
      </c>
      <c r="AF319" s="322"/>
      <c r="AG319" s="322"/>
      <c r="AH319" s="322"/>
      <c r="AI319" s="322"/>
      <c r="AJ319" s="322"/>
      <c r="AK319" s="322"/>
      <c r="BL319" s="216"/>
    </row>
    <row r="320" spans="1:64" s="215" customFormat="1">
      <c r="A320" s="213"/>
      <c r="B320" s="214"/>
      <c r="L320" s="498"/>
      <c r="M320" s="498"/>
      <c r="O320" s="709">
        <f>G314</f>
        <v>0.85</v>
      </c>
      <c r="P320" s="709"/>
      <c r="Q320" s="323" t="s">
        <v>15</v>
      </c>
      <c r="R320" s="497">
        <f>G315</f>
        <v>280</v>
      </c>
      <c r="S320" s="498"/>
      <c r="T320" s="498"/>
      <c r="U320" s="498"/>
      <c r="V320" s="323" t="s">
        <v>15</v>
      </c>
      <c r="W320" s="499">
        <f>O314</f>
        <v>5.55</v>
      </c>
      <c r="X320" s="499"/>
      <c r="Y320" s="499"/>
      <c r="Z320" s="323" t="s">
        <v>15</v>
      </c>
      <c r="AA320" s="742">
        <f>O313</f>
        <v>7.2999999999999995E-2</v>
      </c>
      <c r="AB320" s="498"/>
      <c r="AC320" s="498"/>
      <c r="AD320" s="259">
        <v>1</v>
      </c>
      <c r="AE320" s="272" t="s">
        <v>31</v>
      </c>
      <c r="AF320" s="498">
        <v>0.59</v>
      </c>
      <c r="AG320" s="498"/>
      <c r="AH320" s="323" t="s">
        <v>15</v>
      </c>
      <c r="AI320" s="498">
        <f>O313</f>
        <v>7.2999999999999995E-2</v>
      </c>
      <c r="AJ320" s="498"/>
      <c r="AK320" s="498"/>
      <c r="BL320" s="216"/>
    </row>
    <row r="321" spans="1:64" s="215" customFormat="1">
      <c r="A321" s="213"/>
      <c r="B321" s="214"/>
      <c r="BL321" s="216"/>
    </row>
    <row r="322" spans="1:64" s="215" customFormat="1" ht="18" customHeight="1">
      <c r="A322" s="213"/>
      <c r="B322" s="214"/>
      <c r="L322" s="500" t="s">
        <v>279</v>
      </c>
      <c r="M322" s="500"/>
      <c r="N322" s="748">
        <f>ROUND(SQRT((O319*AC319^5)/(O320*R320*(W320*100)*AA320)*(AD320-(AF320*AI320))),2)</f>
        <v>60.11</v>
      </c>
      <c r="O322" s="748"/>
      <c r="P322" s="748"/>
      <c r="Q322" s="748"/>
      <c r="R322" s="748"/>
      <c r="S322" s="272" t="s">
        <v>27</v>
      </c>
      <c r="T322" s="748">
        <v>85</v>
      </c>
      <c r="U322" s="748"/>
      <c r="V322" s="748"/>
      <c r="W322" s="748"/>
      <c r="Z322" s="491" t="s">
        <v>452</v>
      </c>
      <c r="AA322" s="491"/>
      <c r="AB322" s="491"/>
      <c r="AC322" s="491"/>
      <c r="AD322" s="491"/>
      <c r="AE322" s="491"/>
      <c r="AF322" s="491"/>
      <c r="AG322" s="491"/>
      <c r="AH322" s="491"/>
      <c r="AI322" s="491"/>
      <c r="AJ322" s="491"/>
      <c r="AK322" s="491"/>
      <c r="AL322" s="491"/>
      <c r="AM322" s="491"/>
      <c r="AN322" s="491"/>
      <c r="AO322" s="491"/>
      <c r="AP322" s="491"/>
      <c r="AQ322" s="491"/>
      <c r="AR322" s="491"/>
      <c r="AS322" s="491"/>
      <c r="AT322" s="491"/>
      <c r="BL322" s="216"/>
    </row>
    <row r="323" spans="1:64" s="215" customFormat="1" ht="18" customHeight="1">
      <c r="A323" s="213"/>
      <c r="B323" s="214"/>
      <c r="Z323" s="491"/>
      <c r="AA323" s="491"/>
      <c r="AB323" s="491"/>
      <c r="AC323" s="491"/>
      <c r="AD323" s="491"/>
      <c r="AE323" s="491"/>
      <c r="AF323" s="491"/>
      <c r="AG323" s="491"/>
      <c r="AH323" s="491"/>
      <c r="AI323" s="491"/>
      <c r="AJ323" s="491"/>
      <c r="AK323" s="491"/>
      <c r="AL323" s="491"/>
      <c r="AM323" s="491"/>
      <c r="AN323" s="491"/>
      <c r="AO323" s="491"/>
      <c r="AP323" s="491"/>
      <c r="AQ323" s="491"/>
      <c r="AR323" s="491"/>
      <c r="AS323" s="491"/>
      <c r="AT323" s="491"/>
      <c r="BL323" s="216"/>
    </row>
    <row r="324" spans="1:64" s="326" customFormat="1">
      <c r="A324" s="324"/>
      <c r="B324" s="325"/>
      <c r="D324" s="305" t="s">
        <v>280</v>
      </c>
      <c r="BL324" s="327"/>
    </row>
    <row r="325" spans="1:64" s="326" customFormat="1" ht="19.5">
      <c r="A325" s="324"/>
      <c r="B325" s="325"/>
      <c r="Z325" s="328" t="s">
        <v>281</v>
      </c>
      <c r="AG325" s="328" t="s">
        <v>282</v>
      </c>
      <c r="AM325" s="329"/>
      <c r="AN325" s="330" t="str">
        <f>AF334</f>
        <v># 8</v>
      </c>
      <c r="AO325" s="331" t="s">
        <v>27</v>
      </c>
      <c r="AP325" s="496" t="str">
        <f>AH334</f>
        <v>1"</v>
      </c>
      <c r="AQ325" s="496"/>
      <c r="BL325" s="327"/>
    </row>
    <row r="326" spans="1:64" s="326" customFormat="1" ht="19.5">
      <c r="A326" s="324"/>
      <c r="B326" s="325"/>
      <c r="K326" s="749" t="s">
        <v>284</v>
      </c>
      <c r="L326" s="749"/>
      <c r="M326" s="749">
        <f>T322</f>
        <v>85</v>
      </c>
      <c r="N326" s="749"/>
      <c r="O326" s="749"/>
      <c r="P326" s="750" t="s">
        <v>35</v>
      </c>
      <c r="Q326" s="745">
        <f>AA326</f>
        <v>7</v>
      </c>
      <c r="R326" s="750" t="s">
        <v>35</v>
      </c>
      <c r="S326" s="743">
        <f>AK334</f>
        <v>2.54</v>
      </c>
      <c r="T326" s="743"/>
      <c r="U326" s="743"/>
      <c r="Z326" s="343" t="s">
        <v>285</v>
      </c>
      <c r="AA326" s="744">
        <v>7</v>
      </c>
      <c r="AB326" s="744"/>
      <c r="AK326" s="332"/>
      <c r="AL326" s="333"/>
      <c r="AM326" s="333"/>
      <c r="AN326" s="333"/>
      <c r="AO326" s="333"/>
      <c r="BL326" s="327"/>
    </row>
    <row r="327" spans="1:64" s="326" customFormat="1">
      <c r="A327" s="324"/>
      <c r="B327" s="325"/>
      <c r="E327" s="332"/>
      <c r="F327" s="334"/>
      <c r="G327" s="334"/>
      <c r="H327" s="334"/>
      <c r="I327" s="334"/>
      <c r="J327" s="334"/>
      <c r="K327" s="749"/>
      <c r="L327" s="749"/>
      <c r="M327" s="749"/>
      <c r="N327" s="749"/>
      <c r="O327" s="749"/>
      <c r="P327" s="750"/>
      <c r="Q327" s="745"/>
      <c r="R327" s="750"/>
      <c r="S327" s="745">
        <v>2</v>
      </c>
      <c r="T327" s="745"/>
      <c r="U327" s="745"/>
      <c r="AH327" s="746" t="s">
        <v>286</v>
      </c>
      <c r="AI327" s="746"/>
      <c r="AJ327" s="746"/>
      <c r="AK327" s="746"/>
      <c r="AL327" s="746"/>
      <c r="AM327" s="746"/>
      <c r="AN327" s="747" t="s">
        <v>96</v>
      </c>
      <c r="AO327" s="747"/>
      <c r="AP327" s="747"/>
      <c r="BL327" s="327"/>
    </row>
    <row r="328" spans="1:64" s="326" customFormat="1" ht="18" customHeight="1">
      <c r="A328" s="324"/>
      <c r="B328" s="325"/>
      <c r="X328" s="475"/>
      <c r="Y328" s="475"/>
      <c r="Z328" s="475"/>
      <c r="AA328" s="475"/>
      <c r="AB328" s="475"/>
      <c r="AC328" s="475"/>
      <c r="AD328" s="475"/>
      <c r="AH328" s="746" t="s">
        <v>287</v>
      </c>
      <c r="AI328" s="746"/>
      <c r="AJ328" s="746"/>
      <c r="AK328" s="746" t="s">
        <v>288</v>
      </c>
      <c r="AL328" s="746"/>
      <c r="AM328" s="746"/>
      <c r="AN328" s="746" t="s">
        <v>289</v>
      </c>
      <c r="AO328" s="746"/>
      <c r="AP328" s="746"/>
      <c r="BL328" s="327"/>
    </row>
    <row r="329" spans="1:64" s="326" customFormat="1" ht="19.5" customHeight="1">
      <c r="A329" s="324"/>
      <c r="B329" s="335"/>
      <c r="C329" s="336"/>
      <c r="D329" s="336"/>
      <c r="K329" s="749" t="s">
        <v>290</v>
      </c>
      <c r="L329" s="749"/>
      <c r="M329" s="753">
        <f>ROUND((M326)+(Q326)+(S326/S327),2)</f>
        <v>93.27</v>
      </c>
      <c r="N329" s="753"/>
      <c r="O329" s="753"/>
      <c r="P329" s="753"/>
      <c r="Q329" s="337" t="s">
        <v>27</v>
      </c>
      <c r="R329" s="754">
        <v>100</v>
      </c>
      <c r="S329" s="754"/>
      <c r="T329" s="754"/>
      <c r="U329" s="754"/>
      <c r="X329" s="475"/>
      <c r="Y329" s="475"/>
      <c r="Z329" s="475"/>
      <c r="AA329" s="475"/>
      <c r="AB329" s="475"/>
      <c r="AC329" s="475"/>
      <c r="AD329" s="475"/>
      <c r="AF329" s="492" t="s">
        <v>291</v>
      </c>
      <c r="AG329" s="493"/>
      <c r="AH329" s="494" t="s">
        <v>95</v>
      </c>
      <c r="AI329" s="494"/>
      <c r="AJ329" s="494"/>
      <c r="AK329" s="495">
        <v>0.95</v>
      </c>
      <c r="AL329" s="495"/>
      <c r="AM329" s="495"/>
      <c r="AN329" s="495">
        <v>0.74</v>
      </c>
      <c r="AO329" s="495"/>
      <c r="AP329" s="495"/>
      <c r="BL329" s="327"/>
    </row>
    <row r="330" spans="1:64" s="326" customFormat="1">
      <c r="A330" s="324"/>
      <c r="B330" s="335"/>
      <c r="C330" s="336"/>
      <c r="D330" s="336"/>
      <c r="L330" s="336"/>
      <c r="M330" s="336"/>
      <c r="W330" s="475"/>
      <c r="X330" s="475"/>
      <c r="Y330" s="475"/>
      <c r="Z330" s="475"/>
      <c r="AA330" s="475"/>
      <c r="AB330" s="475"/>
      <c r="AC330" s="475"/>
      <c r="AD330" s="475"/>
      <c r="AF330" s="492" t="s">
        <v>292</v>
      </c>
      <c r="AG330" s="493"/>
      <c r="AH330" s="494" t="s">
        <v>293</v>
      </c>
      <c r="AI330" s="494"/>
      <c r="AJ330" s="494"/>
      <c r="AK330" s="495">
        <v>1.27</v>
      </c>
      <c r="AL330" s="495"/>
      <c r="AM330" s="495"/>
      <c r="AN330" s="495">
        <v>1.29</v>
      </c>
      <c r="AO330" s="495"/>
      <c r="AP330" s="495"/>
      <c r="BL330" s="327"/>
    </row>
    <row r="331" spans="1:64" s="326" customFormat="1">
      <c r="A331" s="324"/>
      <c r="B331" s="335"/>
      <c r="C331" s="336"/>
      <c r="D331" s="336"/>
      <c r="F331" s="336"/>
      <c r="G331" s="336"/>
      <c r="H331" s="336"/>
      <c r="I331" s="336"/>
      <c r="J331" s="336"/>
      <c r="K331" s="336"/>
      <c r="L331" s="336"/>
      <c r="M331" s="336"/>
      <c r="W331" s="475"/>
      <c r="X331" s="475"/>
      <c r="Y331" s="475"/>
      <c r="Z331" s="475"/>
      <c r="AA331" s="475"/>
      <c r="AB331" s="475"/>
      <c r="AC331" s="475"/>
      <c r="AD331" s="475"/>
      <c r="AF331" s="492" t="s">
        <v>294</v>
      </c>
      <c r="AG331" s="493"/>
      <c r="AH331" s="494" t="s">
        <v>93</v>
      </c>
      <c r="AI331" s="494"/>
      <c r="AJ331" s="494"/>
      <c r="AK331" s="495">
        <v>1.59</v>
      </c>
      <c r="AL331" s="495"/>
      <c r="AM331" s="495"/>
      <c r="AN331" s="495">
        <v>1.98</v>
      </c>
      <c r="AO331" s="495"/>
      <c r="AP331" s="495"/>
      <c r="BL331" s="327"/>
    </row>
    <row r="332" spans="1:64" s="326" customFormat="1">
      <c r="A332" s="324"/>
      <c r="B332" s="335"/>
      <c r="C332" s="336"/>
      <c r="D332" s="338" t="s">
        <v>295</v>
      </c>
      <c r="J332" s="336"/>
      <c r="K332" s="336"/>
      <c r="L332" s="336"/>
      <c r="M332" s="336"/>
      <c r="W332" s="475"/>
      <c r="X332" s="475"/>
      <c r="Y332" s="475"/>
      <c r="Z332" s="475"/>
      <c r="AA332" s="475"/>
      <c r="AB332" s="475"/>
      <c r="AC332" s="475"/>
      <c r="AD332" s="475"/>
      <c r="AF332" s="492" t="s">
        <v>296</v>
      </c>
      <c r="AG332" s="493"/>
      <c r="AH332" s="494" t="s">
        <v>92</v>
      </c>
      <c r="AI332" s="494"/>
      <c r="AJ332" s="494"/>
      <c r="AK332" s="495">
        <v>1.91</v>
      </c>
      <c r="AL332" s="495"/>
      <c r="AM332" s="495"/>
      <c r="AN332" s="495">
        <v>1.64</v>
      </c>
      <c r="AO332" s="495"/>
      <c r="AP332" s="495"/>
      <c r="BL332" s="327"/>
    </row>
    <row r="333" spans="1:64" s="326" customFormat="1">
      <c r="A333" s="324"/>
      <c r="B333" s="335"/>
      <c r="C333" s="336"/>
      <c r="D333" s="336"/>
      <c r="E333" s="336"/>
      <c r="F333" s="336"/>
      <c r="G333" s="336"/>
      <c r="H333" s="336"/>
      <c r="I333" s="336"/>
      <c r="J333" s="336"/>
      <c r="K333" s="336"/>
      <c r="L333" s="336"/>
      <c r="M333" s="336"/>
      <c r="AF333" s="492" t="s">
        <v>433</v>
      </c>
      <c r="AG333" s="493"/>
      <c r="AH333" s="494" t="s">
        <v>91</v>
      </c>
      <c r="AI333" s="494"/>
      <c r="AJ333" s="494"/>
      <c r="AK333" s="495">
        <v>2.2200000000000002</v>
      </c>
      <c r="AL333" s="495"/>
      <c r="AM333" s="495"/>
      <c r="AN333" s="495">
        <v>3.08</v>
      </c>
      <c r="AO333" s="495"/>
      <c r="AP333" s="495"/>
      <c r="BL333" s="327"/>
    </row>
    <row r="334" spans="1:64" s="326" customFormat="1" ht="18" customHeight="1">
      <c r="A334" s="324"/>
      <c r="B334" s="335"/>
      <c r="C334" s="336"/>
      <c r="D334" s="336"/>
      <c r="F334" s="336"/>
      <c r="G334" s="336"/>
      <c r="H334" s="336"/>
      <c r="I334" s="336"/>
      <c r="J334" s="336"/>
      <c r="K334" s="749" t="s">
        <v>298</v>
      </c>
      <c r="L334" s="749"/>
      <c r="M334" s="749">
        <f>R329</f>
        <v>100</v>
      </c>
      <c r="N334" s="749"/>
      <c r="O334" s="749"/>
      <c r="P334" s="750" t="s">
        <v>31</v>
      </c>
      <c r="Q334" s="745">
        <f>AA326</f>
        <v>7</v>
      </c>
      <c r="R334" s="750" t="s">
        <v>31</v>
      </c>
      <c r="S334" s="743">
        <f>AK334</f>
        <v>2.54</v>
      </c>
      <c r="T334" s="743"/>
      <c r="U334" s="743"/>
      <c r="Z334" s="339"/>
      <c r="AA334" s="339"/>
      <c r="AB334" s="339"/>
      <c r="AC334" s="339"/>
      <c r="AD334" s="339"/>
      <c r="AE334" s="339"/>
      <c r="AF334" s="492" t="s">
        <v>297</v>
      </c>
      <c r="AG334" s="493"/>
      <c r="AH334" s="494" t="s">
        <v>89</v>
      </c>
      <c r="AI334" s="494"/>
      <c r="AJ334" s="494"/>
      <c r="AK334" s="495">
        <v>2.54</v>
      </c>
      <c r="AL334" s="495"/>
      <c r="AM334" s="495"/>
      <c r="AN334" s="495">
        <v>5.07</v>
      </c>
      <c r="AO334" s="495"/>
      <c r="AP334" s="495"/>
      <c r="BL334" s="327"/>
    </row>
    <row r="335" spans="1:64" s="326" customFormat="1">
      <c r="A335" s="324"/>
      <c r="B335" s="335"/>
      <c r="C335" s="336"/>
      <c r="D335" s="336"/>
      <c r="E335" s="336"/>
      <c r="F335" s="336"/>
      <c r="G335" s="336"/>
      <c r="H335" s="336"/>
      <c r="I335" s="336"/>
      <c r="J335" s="336"/>
      <c r="K335" s="749"/>
      <c r="L335" s="749"/>
      <c r="M335" s="749"/>
      <c r="N335" s="749"/>
      <c r="O335" s="749"/>
      <c r="P335" s="750"/>
      <c r="Q335" s="745"/>
      <c r="R335" s="750"/>
      <c r="S335" s="745">
        <v>2</v>
      </c>
      <c r="T335" s="745"/>
      <c r="U335" s="745"/>
      <c r="AF335" s="492" t="s">
        <v>434</v>
      </c>
      <c r="AG335" s="493"/>
      <c r="AH335" s="494" t="s">
        <v>88</v>
      </c>
      <c r="AI335" s="494"/>
      <c r="AJ335" s="494"/>
      <c r="AK335" s="495">
        <v>2.86</v>
      </c>
      <c r="AL335" s="495"/>
      <c r="AM335" s="495"/>
      <c r="AN335" s="495">
        <v>6.41</v>
      </c>
      <c r="AO335" s="495"/>
      <c r="AP335" s="495"/>
      <c r="BL335" s="327"/>
    </row>
    <row r="336" spans="1:64" s="326" customFormat="1">
      <c r="A336" s="324"/>
      <c r="B336" s="335"/>
      <c r="C336" s="336"/>
      <c r="D336" s="336"/>
      <c r="E336" s="336"/>
      <c r="F336" s="336"/>
      <c r="G336" s="336"/>
      <c r="H336" s="336"/>
      <c r="I336" s="336"/>
      <c r="J336" s="336"/>
      <c r="K336" s="336"/>
      <c r="L336" s="336"/>
      <c r="M336" s="336"/>
      <c r="AF336" s="492" t="s">
        <v>435</v>
      </c>
      <c r="AG336" s="493"/>
      <c r="AH336" s="494" t="s">
        <v>87</v>
      </c>
      <c r="AI336" s="494"/>
      <c r="AJ336" s="494"/>
      <c r="AK336" s="495">
        <v>3.18</v>
      </c>
      <c r="AL336" s="495"/>
      <c r="AM336" s="495"/>
      <c r="AN336" s="495">
        <v>7.92</v>
      </c>
      <c r="AO336" s="495"/>
      <c r="AP336" s="495"/>
      <c r="BL336" s="327"/>
    </row>
    <row r="337" spans="1:64" s="326" customFormat="1" ht="19.5">
      <c r="A337" s="324"/>
      <c r="B337" s="335"/>
      <c r="C337" s="336"/>
      <c r="D337" s="336"/>
      <c r="E337" s="336"/>
      <c r="F337" s="336"/>
      <c r="G337" s="336"/>
      <c r="H337" s="336"/>
      <c r="I337" s="336"/>
      <c r="J337" s="336"/>
      <c r="K337" s="749" t="s">
        <v>299</v>
      </c>
      <c r="L337" s="749"/>
      <c r="M337" s="753">
        <f>ROUND(M334-Q334-S334/S335,2)</f>
        <v>91.73</v>
      </c>
      <c r="N337" s="753"/>
      <c r="O337" s="753"/>
      <c r="P337" s="753"/>
      <c r="Q337" s="337" t="s">
        <v>27</v>
      </c>
      <c r="S337" s="893">
        <f>ROUND(M337,2)</f>
        <v>91.73</v>
      </c>
      <c r="T337" s="893"/>
      <c r="U337" s="893"/>
      <c r="V337" s="344" t="s">
        <v>27</v>
      </c>
      <c r="W337" s="761">
        <f>ROUND(S337/100,2)</f>
        <v>0.92</v>
      </c>
      <c r="X337" s="761"/>
      <c r="Y337" s="761"/>
      <c r="Z337" s="761"/>
      <c r="AA337" s="332"/>
      <c r="AB337" s="340"/>
      <c r="AC337" s="340"/>
      <c r="AD337" s="340"/>
      <c r="BL337" s="327"/>
    </row>
    <row r="338" spans="1:64" s="326" customFormat="1">
      <c r="A338" s="324"/>
      <c r="B338" s="335"/>
      <c r="C338" s="336"/>
      <c r="D338" s="336"/>
      <c r="L338" s="336"/>
      <c r="M338" s="336"/>
      <c r="BL338" s="327"/>
    </row>
    <row r="339" spans="1:64" s="326" customFormat="1">
      <c r="A339" s="324"/>
      <c r="B339" s="335"/>
      <c r="C339" s="336"/>
      <c r="D339" s="336"/>
      <c r="L339" s="336"/>
      <c r="M339" s="336"/>
      <c r="BL339" s="327"/>
    </row>
    <row r="340" spans="1:64" s="326" customFormat="1">
      <c r="A340" s="324"/>
      <c r="B340" s="335"/>
      <c r="C340" s="336"/>
      <c r="D340" s="305" t="s">
        <v>300</v>
      </c>
      <c r="F340" s="336"/>
      <c r="G340" s="336"/>
      <c r="H340" s="336"/>
      <c r="I340" s="336"/>
      <c r="J340" s="336"/>
      <c r="K340" s="336"/>
      <c r="L340" s="336"/>
      <c r="M340" s="336"/>
      <c r="BL340" s="327"/>
    </row>
    <row r="341" spans="1:64" s="326" customFormat="1">
      <c r="A341" s="324"/>
      <c r="B341" s="335"/>
      <c r="C341" s="336"/>
      <c r="D341" s="336"/>
      <c r="J341" s="336"/>
      <c r="K341" s="336"/>
      <c r="L341" s="336"/>
      <c r="M341" s="336"/>
      <c r="U341" s="332"/>
      <c r="V341" s="341"/>
      <c r="W341" s="341"/>
      <c r="X341" s="341"/>
      <c r="AW341" s="342" t="s">
        <v>301</v>
      </c>
      <c r="AZ341" s="344" t="s">
        <v>27</v>
      </c>
      <c r="BA341" s="762">
        <f>ROUND(AZ348/BC346,2)</f>
        <v>1.08</v>
      </c>
      <c r="BB341" s="762"/>
      <c r="BC341" s="762"/>
      <c r="BL341" s="327"/>
    </row>
    <row r="342" spans="1:64" s="326" customFormat="1">
      <c r="A342" s="324"/>
      <c r="B342" s="335"/>
      <c r="C342" s="336"/>
      <c r="D342" s="336"/>
      <c r="K342" s="336"/>
      <c r="L342" s="336"/>
      <c r="O342" s="757" t="s">
        <v>302</v>
      </c>
      <c r="P342" s="757"/>
      <c r="Q342" s="757">
        <v>0.27</v>
      </c>
      <c r="R342" s="757"/>
      <c r="S342" s="757">
        <v>2</v>
      </c>
      <c r="T342" s="758" t="s">
        <v>35</v>
      </c>
      <c r="U342" s="763">
        <f>AK343</f>
        <v>40</v>
      </c>
      <c r="V342" s="763"/>
      <c r="W342" s="345" t="s">
        <v>15</v>
      </c>
      <c r="X342" s="764">
        <f>W337</f>
        <v>0.92</v>
      </c>
      <c r="Y342" s="763"/>
      <c r="Z342" s="763"/>
      <c r="AB342" s="758" t="s">
        <v>27</v>
      </c>
      <c r="AC342" s="759">
        <f>ROUND(Q342*(S342+(U342*X342/U343)),2)</f>
        <v>2.1</v>
      </c>
      <c r="AD342" s="759"/>
      <c r="AI342" s="328" t="s">
        <v>303</v>
      </c>
      <c r="AR342" s="215"/>
      <c r="AS342" s="215"/>
      <c r="AT342" s="215"/>
      <c r="AU342" s="215"/>
      <c r="AV342" s="308"/>
      <c r="AW342" s="215"/>
      <c r="AX342" s="215"/>
      <c r="AY342" s="215"/>
      <c r="AZ342" s="215"/>
      <c r="BA342" s="215"/>
      <c r="BB342" s="215"/>
      <c r="BC342" s="215"/>
      <c r="BD342" s="215"/>
      <c r="BE342" s="215"/>
      <c r="BF342" s="215"/>
      <c r="BL342" s="327"/>
    </row>
    <row r="343" spans="1:64" s="326" customFormat="1" ht="18.75">
      <c r="A343" s="324"/>
      <c r="B343" s="335"/>
      <c r="C343" s="336"/>
      <c r="D343" s="336"/>
      <c r="K343" s="336"/>
      <c r="L343" s="336"/>
      <c r="O343" s="757"/>
      <c r="P343" s="757"/>
      <c r="Q343" s="757"/>
      <c r="R343" s="757"/>
      <c r="S343" s="757"/>
      <c r="T343" s="758"/>
      <c r="U343" s="760">
        <f>AK352</f>
        <v>6.38</v>
      </c>
      <c r="V343" s="757"/>
      <c r="W343" s="757"/>
      <c r="X343" s="757"/>
      <c r="Y343" s="757"/>
      <c r="Z343" s="757"/>
      <c r="AB343" s="758"/>
      <c r="AC343" s="759"/>
      <c r="AD343" s="759"/>
      <c r="AI343" s="755" t="s">
        <v>304</v>
      </c>
      <c r="AJ343" s="755"/>
      <c r="AK343" s="756">
        <v>40</v>
      </c>
      <c r="AL343" s="756"/>
      <c r="AM343" s="757" t="s">
        <v>305</v>
      </c>
      <c r="AN343" s="757"/>
      <c r="AO343" s="757"/>
      <c r="AR343" s="276"/>
      <c r="AS343" s="258"/>
      <c r="AT343" s="215"/>
      <c r="AU343" s="215"/>
      <c r="AV343" s="215"/>
      <c r="AW343" s="215"/>
      <c r="AX343" s="498" t="s">
        <v>306</v>
      </c>
      <c r="AY343" s="498"/>
      <c r="AZ343" s="498"/>
      <c r="BA343" s="498"/>
      <c r="BB343" s="498"/>
      <c r="BC343" s="215"/>
      <c r="BD343" s="215"/>
      <c r="BE343" s="272"/>
      <c r="BF343" s="215"/>
      <c r="BL343" s="327"/>
    </row>
    <row r="344" spans="1:64" s="326" customFormat="1" ht="18.75">
      <c r="A344" s="324"/>
      <c r="B344" s="335"/>
      <c r="C344" s="336"/>
      <c r="D344" s="336"/>
      <c r="K344" s="336"/>
      <c r="L344" s="336"/>
      <c r="AI344" s="755" t="s">
        <v>304</v>
      </c>
      <c r="AJ344" s="755"/>
      <c r="AK344" s="756">
        <v>30</v>
      </c>
      <c r="AL344" s="756"/>
      <c r="AM344" s="757" t="s">
        <v>307</v>
      </c>
      <c r="AN344" s="757"/>
      <c r="AO344" s="757"/>
      <c r="AR344" s="215"/>
      <c r="AS344" s="215"/>
      <c r="AT344" s="215"/>
      <c r="AU344" s="215"/>
      <c r="AV344" s="215"/>
      <c r="AW344" s="215"/>
      <c r="AX344" s="346" t="s">
        <v>90</v>
      </c>
      <c r="AY344" s="215"/>
      <c r="AZ344" s="215"/>
      <c r="BA344" s="215"/>
      <c r="BC344" s="215"/>
      <c r="BD344" s="215"/>
      <c r="BE344" s="215"/>
      <c r="BF344" s="215"/>
      <c r="BL344" s="327"/>
    </row>
    <row r="345" spans="1:64" s="326" customFormat="1" ht="18" customHeight="1">
      <c r="A345" s="324"/>
      <c r="B345" s="335"/>
      <c r="C345" s="336"/>
      <c r="D345" s="336"/>
      <c r="K345" s="336"/>
      <c r="L345" s="336"/>
      <c r="AI345" s="755" t="s">
        <v>304</v>
      </c>
      <c r="AJ345" s="755"/>
      <c r="AK345" s="756">
        <v>20</v>
      </c>
      <c r="AL345" s="756"/>
      <c r="AM345" s="757" t="s">
        <v>308</v>
      </c>
      <c r="AN345" s="757"/>
      <c r="AO345" s="757"/>
      <c r="AR345" s="215"/>
      <c r="AS345" s="215"/>
      <c r="AT345" s="215"/>
      <c r="AU345" s="215"/>
      <c r="AV345" s="215"/>
      <c r="AW345" s="215"/>
      <c r="AX345" s="215"/>
      <c r="AZ345" s="297"/>
      <c r="BF345" s="775" t="s">
        <v>309</v>
      </c>
      <c r="BL345" s="327"/>
    </row>
    <row r="346" spans="1:64" s="326" customFormat="1" ht="18" customHeight="1">
      <c r="A346" s="324"/>
      <c r="B346" s="335"/>
      <c r="C346" s="336"/>
      <c r="D346" s="336"/>
      <c r="K346" s="336"/>
      <c r="L346" s="336"/>
      <c r="O346" s="757" t="s">
        <v>302</v>
      </c>
      <c r="P346" s="757"/>
      <c r="Q346" s="757">
        <v>0.27</v>
      </c>
      <c r="R346" s="757"/>
      <c r="S346" s="757">
        <v>2</v>
      </c>
      <c r="T346" s="758" t="s">
        <v>35</v>
      </c>
      <c r="U346" s="763">
        <v>4</v>
      </c>
      <c r="V346" s="763"/>
      <c r="W346" s="344"/>
      <c r="X346" s="758" t="s">
        <v>27</v>
      </c>
      <c r="Y346" s="759">
        <f>ROUND(Q346*(S346+(U346/U347)),2)</f>
        <v>1.54</v>
      </c>
      <c r="Z346" s="759"/>
      <c r="AR346" s="215"/>
      <c r="AS346" s="215"/>
      <c r="AT346" s="215"/>
      <c r="AU346" s="215"/>
      <c r="AV346" s="215"/>
      <c r="AW346" s="215"/>
      <c r="AX346" s="215"/>
      <c r="AY346" s="215"/>
      <c r="AZ346" s="215"/>
      <c r="BC346" s="773">
        <f>L44</f>
        <v>65</v>
      </c>
      <c r="BD346" s="773"/>
      <c r="BE346" s="773"/>
      <c r="BF346" s="775"/>
      <c r="BH346" s="757" t="s">
        <v>82</v>
      </c>
      <c r="BI346" s="757"/>
      <c r="BJ346" s="760">
        <f>S152</f>
        <v>5.55</v>
      </c>
      <c r="BK346" s="757"/>
      <c r="BL346" s="771"/>
    </row>
    <row r="347" spans="1:64" s="326" customFormat="1" ht="18" customHeight="1">
      <c r="A347" s="324"/>
      <c r="B347" s="335"/>
      <c r="C347" s="336"/>
      <c r="D347" s="336"/>
      <c r="K347" s="336"/>
      <c r="L347" s="336"/>
      <c r="O347" s="757"/>
      <c r="P347" s="757"/>
      <c r="Q347" s="757"/>
      <c r="R347" s="757"/>
      <c r="S347" s="757"/>
      <c r="T347" s="758"/>
      <c r="U347" s="772">
        <f>BA341</f>
        <v>1.08</v>
      </c>
      <c r="V347" s="772"/>
      <c r="X347" s="758"/>
      <c r="Y347" s="759"/>
      <c r="Z347" s="759"/>
      <c r="AI347" s="328" t="s">
        <v>310</v>
      </c>
      <c r="AR347" s="215"/>
      <c r="AS347" s="215"/>
      <c r="AT347" s="215"/>
      <c r="AU347" s="215"/>
      <c r="AW347" s="215" t="s">
        <v>90</v>
      </c>
      <c r="AX347" s="215"/>
      <c r="AY347" s="297"/>
      <c r="AZ347" s="215"/>
      <c r="BA347" s="215"/>
      <c r="BB347" s="215"/>
      <c r="BC347" s="773"/>
      <c r="BD347" s="773"/>
      <c r="BE347" s="773"/>
      <c r="BF347" s="775"/>
      <c r="BL347" s="327"/>
    </row>
    <row r="348" spans="1:64" s="326" customFormat="1">
      <c r="A348" s="324"/>
      <c r="B348" s="335"/>
      <c r="C348" s="336"/>
      <c r="D348" s="336"/>
      <c r="K348" s="336"/>
      <c r="L348" s="336"/>
      <c r="AI348" s="347" t="s">
        <v>311</v>
      </c>
      <c r="AR348" s="215"/>
      <c r="AS348" s="272"/>
      <c r="AT348" s="215"/>
      <c r="AU348" s="215"/>
      <c r="AY348" s="215"/>
      <c r="AZ348" s="773">
        <f>G44</f>
        <v>70</v>
      </c>
      <c r="BA348" s="773"/>
      <c r="BB348" s="773"/>
      <c r="BC348" s="215"/>
      <c r="BD348" s="215"/>
      <c r="BE348" s="272"/>
      <c r="BF348" s="775"/>
      <c r="BL348" s="327"/>
    </row>
    <row r="349" spans="1:64" s="326" customFormat="1" ht="11.25" customHeight="1">
      <c r="A349" s="324"/>
      <c r="B349" s="335"/>
      <c r="C349" s="336"/>
      <c r="D349" s="336"/>
      <c r="K349" s="336"/>
      <c r="L349" s="336"/>
      <c r="AR349" s="215"/>
      <c r="AS349" s="287"/>
      <c r="AT349" s="215"/>
      <c r="AU349" s="215"/>
      <c r="AV349" s="215"/>
      <c r="AW349" s="215"/>
      <c r="AX349" s="215"/>
      <c r="AY349" s="215"/>
      <c r="AZ349" s="215"/>
      <c r="BA349" s="215"/>
      <c r="BB349" s="215"/>
      <c r="BC349" s="215"/>
      <c r="BD349" s="215"/>
      <c r="BE349" s="215"/>
      <c r="BF349" s="215"/>
      <c r="BL349" s="327"/>
    </row>
    <row r="350" spans="1:64" s="326" customFormat="1" ht="18.75">
      <c r="A350" s="324"/>
      <c r="B350" s="335"/>
      <c r="C350" s="336"/>
      <c r="D350" s="336"/>
      <c r="K350" s="336"/>
      <c r="L350" s="336"/>
      <c r="O350" s="759" t="s">
        <v>302</v>
      </c>
      <c r="P350" s="759"/>
      <c r="Q350" s="759">
        <v>1.06</v>
      </c>
      <c r="R350" s="759"/>
      <c r="AI350" s="774" t="s">
        <v>312</v>
      </c>
      <c r="AJ350" s="774"/>
      <c r="AK350" s="326">
        <v>2</v>
      </c>
      <c r="AL350" s="760">
        <f>BF353</f>
        <v>1.62</v>
      </c>
      <c r="AM350" s="757"/>
      <c r="AN350" s="344" t="s">
        <v>35</v>
      </c>
      <c r="AO350" s="760">
        <f>BF354</f>
        <v>1.57</v>
      </c>
      <c r="AP350" s="757"/>
      <c r="BL350" s="327"/>
    </row>
    <row r="351" spans="1:64" s="326" customFormat="1" ht="15.75" customHeight="1">
      <c r="A351" s="324"/>
      <c r="B351" s="335"/>
      <c r="C351" s="336"/>
      <c r="D351" s="336"/>
      <c r="K351" s="336"/>
      <c r="L351" s="336"/>
      <c r="O351" s="759"/>
      <c r="P351" s="759"/>
      <c r="Q351" s="759"/>
      <c r="R351" s="759"/>
      <c r="AW351" s="757" t="s">
        <v>81</v>
      </c>
      <c r="AX351" s="757"/>
      <c r="AY351" s="760">
        <f>T147</f>
        <v>5.6</v>
      </c>
      <c r="AZ351" s="757"/>
      <c r="BA351" s="757"/>
      <c r="BB351" s="757"/>
      <c r="BC351" s="757"/>
      <c r="BL351" s="327"/>
    </row>
    <row r="352" spans="1:64" s="326" customFormat="1" ht="18.75">
      <c r="A352" s="324"/>
      <c r="B352" s="335"/>
      <c r="C352" s="336"/>
      <c r="D352" s="336"/>
      <c r="AI352" s="768" t="s">
        <v>312</v>
      </c>
      <c r="AJ352" s="768"/>
      <c r="AK352" s="769">
        <f>ROUND(AK350*(AL350+AO350),2)</f>
        <v>6.38</v>
      </c>
      <c r="AL352" s="770"/>
      <c r="AM352" s="770"/>
      <c r="AN352" s="770"/>
      <c r="BL352" s="327"/>
    </row>
    <row r="353" spans="1:64" s="326" customFormat="1">
      <c r="A353" s="324"/>
      <c r="B353" s="335"/>
      <c r="C353" s="336"/>
      <c r="D353" s="348" t="s">
        <v>313</v>
      </c>
      <c r="L353" s="336"/>
      <c r="M353" s="336"/>
      <c r="AT353" s="498" t="s">
        <v>306</v>
      </c>
      <c r="AU353" s="498"/>
      <c r="AV353" s="498"/>
      <c r="AW353" s="272" t="s">
        <v>27</v>
      </c>
      <c r="AX353" s="760">
        <f>AZ348/100</f>
        <v>0.7</v>
      </c>
      <c r="AY353" s="757"/>
      <c r="AZ353" s="757"/>
      <c r="BA353" s="344" t="s">
        <v>35</v>
      </c>
      <c r="BB353" s="767">
        <f>W337</f>
        <v>0.92</v>
      </c>
      <c r="BC353" s="757"/>
      <c r="BD353" s="757"/>
      <c r="BE353" s="344" t="s">
        <v>27</v>
      </c>
      <c r="BF353" s="765">
        <f>AX353+BB353</f>
        <v>1.62</v>
      </c>
      <c r="BG353" s="766"/>
      <c r="BH353" s="766"/>
      <c r="BL353" s="327"/>
    </row>
    <row r="354" spans="1:64" s="326" customFormat="1">
      <c r="A354" s="324"/>
      <c r="B354" s="335"/>
      <c r="C354" s="336"/>
      <c r="D354" s="336"/>
      <c r="L354" s="336"/>
      <c r="M354" s="336"/>
      <c r="AT354" s="498" t="s">
        <v>309</v>
      </c>
      <c r="AU354" s="498"/>
      <c r="AV354" s="498"/>
      <c r="AW354" s="272" t="s">
        <v>27</v>
      </c>
      <c r="AX354" s="760">
        <f>BC346/100</f>
        <v>0.65</v>
      </c>
      <c r="AY354" s="757"/>
      <c r="AZ354" s="757"/>
      <c r="BA354" s="344" t="s">
        <v>35</v>
      </c>
      <c r="BB354" s="767">
        <f>BB353</f>
        <v>0.92</v>
      </c>
      <c r="BC354" s="757"/>
      <c r="BD354" s="757"/>
      <c r="BE354" s="344" t="s">
        <v>27</v>
      </c>
      <c r="BF354" s="765">
        <f>AX354+BB354</f>
        <v>1.57</v>
      </c>
      <c r="BG354" s="766"/>
      <c r="BH354" s="766"/>
      <c r="BL354" s="327"/>
    </row>
    <row r="355" spans="1:64" s="215" customFormat="1">
      <c r="A355" s="213"/>
      <c r="B355" s="214"/>
      <c r="E355" s="759" t="s">
        <v>302</v>
      </c>
      <c r="F355" s="759"/>
      <c r="G355" s="759">
        <v>1.06</v>
      </c>
      <c r="H355" s="759"/>
      <c r="BL355" s="216"/>
    </row>
    <row r="356" spans="1:64" s="215" customFormat="1">
      <c r="A356" s="213"/>
      <c r="B356" s="214"/>
      <c r="E356" s="326"/>
      <c r="F356" s="326"/>
      <c r="G356" s="328"/>
      <c r="H356" s="328"/>
      <c r="BA356" s="500" t="s">
        <v>314</v>
      </c>
      <c r="BB356" s="500"/>
      <c r="BC356" s="283" t="s">
        <v>315</v>
      </c>
      <c r="BD356" s="283"/>
      <c r="BE356" s="283"/>
      <c r="BF356" s="778">
        <f>ROUND(BF353*BF354,2)</f>
        <v>2.54</v>
      </c>
      <c r="BG356" s="778"/>
      <c r="BH356" s="778"/>
      <c r="BL356" s="216"/>
    </row>
    <row r="357" spans="1:64" s="215" customFormat="1">
      <c r="A357" s="213"/>
      <c r="B357" s="214"/>
      <c r="K357" s="757" t="s">
        <v>316</v>
      </c>
      <c r="L357" s="757"/>
      <c r="M357" s="757">
        <v>1.06</v>
      </c>
      <c r="N357" s="757"/>
      <c r="O357" s="497">
        <f>F14</f>
        <v>280</v>
      </c>
      <c r="P357" s="497"/>
      <c r="Q357" s="497"/>
      <c r="R357" s="497"/>
      <c r="S357" s="497"/>
      <c r="T357" s="323" t="s">
        <v>15</v>
      </c>
      <c r="U357" s="499">
        <f>AK352</f>
        <v>6.38</v>
      </c>
      <c r="V357" s="498"/>
      <c r="W357" s="498"/>
      <c r="X357" s="323" t="s">
        <v>15</v>
      </c>
      <c r="Y357" s="499">
        <f>W337</f>
        <v>0.92</v>
      </c>
      <c r="Z357" s="499"/>
      <c r="AA357" s="499"/>
      <c r="BL357" s="216"/>
    </row>
    <row r="358" spans="1:64" s="215" customFormat="1" ht="12.75" customHeight="1">
      <c r="A358" s="213"/>
      <c r="B358" s="214"/>
      <c r="K358" s="757"/>
      <c r="L358" s="757"/>
      <c r="BL358" s="216"/>
    </row>
    <row r="359" spans="1:64" s="215" customFormat="1">
      <c r="A359" s="213"/>
      <c r="B359" s="214"/>
      <c r="K359" s="759" t="s">
        <v>302</v>
      </c>
      <c r="L359" s="759"/>
      <c r="M359" s="777">
        <f>ROUND(M357*SQRT(O357)*10*U357*Y357,2)</f>
        <v>1041.0999999999999</v>
      </c>
      <c r="N359" s="777"/>
      <c r="O359" s="777"/>
      <c r="P359" s="777"/>
      <c r="Q359" s="777"/>
      <c r="BL359" s="216"/>
    </row>
    <row r="360" spans="1:64" s="215" customFormat="1">
      <c r="A360" s="213"/>
      <c r="B360" s="214"/>
      <c r="BL360" s="216"/>
    </row>
    <row r="361" spans="1:64" s="215" customFormat="1">
      <c r="A361" s="213"/>
      <c r="B361" s="214"/>
      <c r="D361" s="310" t="s">
        <v>317</v>
      </c>
      <c r="AD361" s="349"/>
      <c r="BL361" s="216"/>
    </row>
    <row r="362" spans="1:64" s="215" customFormat="1">
      <c r="A362" s="213"/>
      <c r="B362" s="214"/>
      <c r="AD362" s="349"/>
      <c r="AG362" s="310" t="s">
        <v>318</v>
      </c>
      <c r="BL362" s="216"/>
    </row>
    <row r="363" spans="1:64" s="215" customFormat="1">
      <c r="A363" s="213"/>
      <c r="B363" s="214"/>
      <c r="L363" s="498" t="s">
        <v>319</v>
      </c>
      <c r="M363" s="498"/>
      <c r="N363" s="596">
        <f>E184</f>
        <v>571.12</v>
      </c>
      <c r="O363" s="498"/>
      <c r="P363" s="498"/>
      <c r="Q363" s="498"/>
      <c r="R363" s="323" t="s">
        <v>31</v>
      </c>
      <c r="S363" s="501">
        <f>AR366</f>
        <v>18.38</v>
      </c>
      <c r="T363" s="501"/>
      <c r="U363" s="501"/>
      <c r="V363" s="501"/>
      <c r="W363" s="323" t="s">
        <v>15</v>
      </c>
      <c r="X363" s="776">
        <f>BF356</f>
        <v>2.54</v>
      </c>
      <c r="Y363" s="776"/>
      <c r="Z363" s="776"/>
      <c r="AD363" s="349"/>
      <c r="AO363" s="498" t="s">
        <v>320</v>
      </c>
      <c r="AP363" s="498"/>
      <c r="AQ363" s="649">
        <f>AA190</f>
        <v>27.04</v>
      </c>
      <c r="AR363" s="649"/>
      <c r="AS363" s="649"/>
      <c r="AT363" s="649"/>
      <c r="AU363" s="649"/>
      <c r="AV363" s="273" t="s">
        <v>35</v>
      </c>
      <c r="AW363" s="649">
        <f>AA193</f>
        <v>19.03</v>
      </c>
      <c r="AX363" s="635"/>
      <c r="AY363" s="635"/>
      <c r="AZ363" s="635"/>
      <c r="BA363" s="273" t="s">
        <v>35</v>
      </c>
      <c r="BB363" s="649">
        <f>AA196</f>
        <v>17.72</v>
      </c>
      <c r="BC363" s="635"/>
      <c r="BD363" s="635"/>
      <c r="BE363" s="635"/>
      <c r="BF363" s="273" t="s">
        <v>35</v>
      </c>
      <c r="BG363" s="649">
        <f>AA199</f>
        <v>9.7100000000000009</v>
      </c>
      <c r="BH363" s="635"/>
      <c r="BI363" s="635"/>
      <c r="BJ363" s="635"/>
      <c r="BL363" s="216"/>
    </row>
    <row r="364" spans="1:64" s="215" customFormat="1">
      <c r="A364" s="213"/>
      <c r="B364" s="214"/>
      <c r="L364" s="498"/>
      <c r="M364" s="498"/>
      <c r="AD364" s="349"/>
      <c r="AO364" s="498"/>
      <c r="AP364" s="498"/>
      <c r="AR364" s="498">
        <v>4</v>
      </c>
      <c r="AS364" s="498"/>
      <c r="AT364" s="498"/>
      <c r="AU364" s="498"/>
      <c r="AV364" s="498"/>
      <c r="AW364" s="498"/>
      <c r="AX364" s="498"/>
      <c r="AY364" s="498"/>
      <c r="AZ364" s="498"/>
      <c r="BA364" s="498"/>
      <c r="BB364" s="498"/>
      <c r="BC364" s="498"/>
      <c r="BD364" s="498"/>
      <c r="BE364" s="498"/>
      <c r="BF364" s="498"/>
      <c r="BG364" s="498"/>
      <c r="BH364" s="498"/>
      <c r="BI364" s="498"/>
      <c r="BJ364" s="498"/>
      <c r="BL364" s="216"/>
    </row>
    <row r="365" spans="1:64" s="215" customFormat="1" ht="18" customHeight="1">
      <c r="A365" s="213"/>
      <c r="B365" s="214"/>
      <c r="L365" s="500" t="s">
        <v>321</v>
      </c>
      <c r="M365" s="500"/>
      <c r="N365" s="777">
        <f>ROUND((N363)-(S363*X363),2)</f>
        <v>524.42999999999995</v>
      </c>
      <c r="O365" s="777"/>
      <c r="P365" s="777"/>
      <c r="Q365" s="777"/>
      <c r="AD365" s="349"/>
      <c r="BL365" s="216"/>
    </row>
    <row r="366" spans="1:64" s="215" customFormat="1">
      <c r="A366" s="213"/>
      <c r="B366" s="214"/>
      <c r="AP366" s="276" t="s">
        <v>322</v>
      </c>
      <c r="AQ366" s="276"/>
      <c r="AR366" s="783">
        <f>ROUND((AQ363+AW363+BB363+BG363)/AR364,2)</f>
        <v>18.38</v>
      </c>
      <c r="AS366" s="783"/>
      <c r="AT366" s="783"/>
      <c r="AU366" s="783"/>
      <c r="AV366" s="783"/>
      <c r="AW366" s="783"/>
      <c r="BL366" s="216"/>
    </row>
    <row r="367" spans="1:64" s="215" customFormat="1">
      <c r="A367" s="213"/>
      <c r="B367" s="214"/>
      <c r="D367" s="310" t="s">
        <v>323</v>
      </c>
      <c r="BL367" s="216"/>
    </row>
    <row r="368" spans="1:64" s="215" customFormat="1">
      <c r="A368" s="213"/>
      <c r="B368" s="214"/>
      <c r="K368" s="498" t="s">
        <v>324</v>
      </c>
      <c r="L368" s="498"/>
      <c r="M368" s="634">
        <f>N365</f>
        <v>524.42999999999995</v>
      </c>
      <c r="N368" s="635"/>
      <c r="O368" s="635"/>
      <c r="P368" s="635"/>
      <c r="R368" s="502" t="s">
        <v>200</v>
      </c>
      <c r="S368" s="500" t="s">
        <v>325</v>
      </c>
      <c r="T368" s="500"/>
      <c r="U368" s="777">
        <f>ROUND(M368/M369,2)</f>
        <v>616.98</v>
      </c>
      <c r="V368" s="777"/>
      <c r="W368" s="777"/>
      <c r="X368" s="777"/>
      <c r="BL368" s="216"/>
    </row>
    <row r="369" spans="1:64" s="215" customFormat="1">
      <c r="A369" s="213"/>
      <c r="B369" s="214"/>
      <c r="K369" s="498"/>
      <c r="L369" s="498"/>
      <c r="M369" s="498">
        <f>G314</f>
        <v>0.85</v>
      </c>
      <c r="N369" s="498"/>
      <c r="O369" s="498"/>
      <c r="P369" s="498"/>
      <c r="R369" s="503"/>
      <c r="S369" s="500"/>
      <c r="T369" s="500"/>
      <c r="U369" s="777"/>
      <c r="V369" s="777"/>
      <c r="W369" s="777"/>
      <c r="X369" s="777"/>
      <c r="BL369" s="216"/>
    </row>
    <row r="370" spans="1:64" s="215" customFormat="1">
      <c r="A370" s="213"/>
      <c r="B370" s="214"/>
      <c r="BL370" s="216"/>
    </row>
    <row r="371" spans="1:64" s="215" customFormat="1">
      <c r="A371" s="213"/>
      <c r="B371" s="214"/>
      <c r="BL371" s="216"/>
    </row>
    <row r="372" spans="1:64" s="215" customFormat="1">
      <c r="A372" s="213"/>
      <c r="B372" s="214"/>
      <c r="E372" s="258" t="s">
        <v>326</v>
      </c>
      <c r="BL372" s="216"/>
    </row>
    <row r="373" spans="1:64" s="215" customFormat="1">
      <c r="A373" s="213"/>
      <c r="B373" s="214"/>
      <c r="BL373" s="216"/>
    </row>
    <row r="374" spans="1:64" s="215" customFormat="1" ht="18.75">
      <c r="A374" s="213"/>
      <c r="B374" s="214"/>
      <c r="J374" s="780">
        <f>M359</f>
        <v>1041.0999999999999</v>
      </c>
      <c r="K374" s="780"/>
      <c r="L374" s="780"/>
      <c r="M374" s="780"/>
      <c r="N374" s="780"/>
      <c r="O374" s="781" t="s">
        <v>327</v>
      </c>
      <c r="P374" s="782"/>
      <c r="Q374" s="780">
        <f>U368</f>
        <v>616.98</v>
      </c>
      <c r="R374" s="780"/>
      <c r="S374" s="780"/>
      <c r="T374" s="780"/>
      <c r="X374" s="643" t="str">
        <f>IF(J374&gt;Q374,"OK Cumple","No Cumple")</f>
        <v>OK Cumple</v>
      </c>
      <c r="Y374" s="643"/>
      <c r="Z374" s="643"/>
      <c r="AA374" s="643"/>
      <c r="BL374" s="216"/>
    </row>
    <row r="375" spans="1:64" s="215" customFormat="1">
      <c r="A375" s="213"/>
      <c r="B375" s="214"/>
      <c r="BL375" s="216"/>
    </row>
    <row r="376" spans="1:64" s="215" customFormat="1">
      <c r="A376" s="213"/>
      <c r="B376" s="214"/>
      <c r="BL376" s="216"/>
    </row>
    <row r="377" spans="1:64" s="215" customFormat="1" ht="19.5">
      <c r="A377" s="213"/>
      <c r="B377" s="214"/>
      <c r="D377" s="299" t="s">
        <v>328</v>
      </c>
      <c r="E377" s="300"/>
      <c r="F377" s="300"/>
      <c r="G377" s="300"/>
      <c r="H377" s="300"/>
      <c r="I377" s="300"/>
      <c r="J377" s="300"/>
      <c r="K377" s="300"/>
      <c r="L377" s="300"/>
      <c r="M377" s="300"/>
      <c r="N377" s="300"/>
      <c r="O377" s="300"/>
      <c r="P377" s="300"/>
      <c r="Q377" s="300"/>
      <c r="R377" s="300"/>
      <c r="S377" s="300"/>
      <c r="T377" s="300"/>
      <c r="U377" s="300"/>
      <c r="V377" s="300"/>
      <c r="W377" s="300"/>
      <c r="X377" s="300"/>
      <c r="Y377" s="300"/>
      <c r="Z377" s="300"/>
      <c r="AA377" s="300"/>
      <c r="AB377" s="300"/>
      <c r="AC377" s="300"/>
      <c r="AD377" s="300"/>
      <c r="AE377" s="300"/>
      <c r="AF377" s="300"/>
      <c r="AG377" s="300"/>
      <c r="AH377" s="301"/>
      <c r="AI377" s="301"/>
      <c r="AJ377" s="301"/>
      <c r="AK377" s="301"/>
      <c r="AL377" s="301"/>
      <c r="AM377" s="301"/>
      <c r="AN377" s="301"/>
      <c r="AO377" s="301"/>
      <c r="AP377" s="301"/>
      <c r="AQ377" s="301"/>
      <c r="AR377" s="301"/>
      <c r="AS377" s="301"/>
      <c r="AT377" s="301"/>
      <c r="AU377" s="301"/>
      <c r="AV377" s="302"/>
      <c r="BL377" s="216"/>
    </row>
    <row r="378" spans="1:64" s="215" customFormat="1">
      <c r="A378" s="213"/>
      <c r="B378" s="214"/>
      <c r="BL378" s="216"/>
    </row>
    <row r="379" spans="1:64" s="215" customFormat="1" ht="18.75" thickBot="1">
      <c r="A379" s="213"/>
      <c r="B379" s="214"/>
      <c r="D379" s="258" t="s">
        <v>237</v>
      </c>
      <c r="AB379" s="693" t="s">
        <v>238</v>
      </c>
      <c r="AC379" s="693"/>
      <c r="AD379" s="693"/>
      <c r="AE379" s="693"/>
      <c r="AF379" s="693"/>
      <c r="BL379" s="216"/>
    </row>
    <row r="380" spans="1:64" s="215" customFormat="1" ht="19.5" thickBot="1">
      <c r="A380" s="213"/>
      <c r="B380" s="214"/>
      <c r="AB380" s="303" t="s">
        <v>239</v>
      </c>
      <c r="AC380" s="304" t="s">
        <v>27</v>
      </c>
      <c r="AD380" s="694">
        <v>0.85</v>
      </c>
      <c r="AE380" s="694"/>
      <c r="AF380" s="695"/>
      <c r="BL380" s="216"/>
    </row>
    <row r="381" spans="1:64" s="215" customFormat="1">
      <c r="A381" s="213"/>
      <c r="B381" s="214"/>
      <c r="BL381" s="216"/>
    </row>
    <row r="382" spans="1:64" s="215" customFormat="1">
      <c r="A382" s="213"/>
      <c r="B382" s="214"/>
      <c r="E382" s="258" t="s">
        <v>274</v>
      </c>
      <c r="BL382" s="216"/>
    </row>
    <row r="383" spans="1:64" s="215" customFormat="1" ht="12" customHeight="1">
      <c r="A383" s="213"/>
      <c r="B383" s="214"/>
      <c r="E383" s="276"/>
      <c r="BL383" s="216"/>
    </row>
    <row r="384" spans="1:64" s="215" customFormat="1">
      <c r="A384" s="213"/>
      <c r="B384" s="214"/>
      <c r="E384" s="305" t="s">
        <v>329</v>
      </c>
      <c r="BL384" s="216"/>
    </row>
    <row r="385" spans="1:64" s="215" customFormat="1">
      <c r="A385" s="213"/>
      <c r="B385" s="214"/>
      <c r="N385" s="498" t="s">
        <v>330</v>
      </c>
      <c r="O385" s="498"/>
      <c r="P385" s="498">
        <v>0.53</v>
      </c>
      <c r="Q385" s="498"/>
      <c r="R385" s="779" t="s">
        <v>15</v>
      </c>
      <c r="S385" s="497">
        <f>F14</f>
        <v>280</v>
      </c>
      <c r="T385" s="497"/>
      <c r="U385" s="497"/>
      <c r="V385" s="497"/>
      <c r="W385" s="654" t="s">
        <v>15</v>
      </c>
      <c r="X385" s="499">
        <f>O237</f>
        <v>5.55</v>
      </c>
      <c r="Y385" s="498"/>
      <c r="Z385" s="498"/>
      <c r="AA385" s="654" t="s">
        <v>15</v>
      </c>
      <c r="AB385" s="499">
        <f>W337</f>
        <v>0.92</v>
      </c>
      <c r="AC385" s="499"/>
      <c r="AD385" s="499"/>
      <c r="BL385" s="216"/>
    </row>
    <row r="386" spans="1:64" s="215" customFormat="1">
      <c r="A386" s="213"/>
      <c r="B386" s="214"/>
      <c r="N386" s="498"/>
      <c r="O386" s="498"/>
      <c r="P386" s="498"/>
      <c r="Q386" s="498"/>
      <c r="R386" s="779"/>
      <c r="S386" s="497"/>
      <c r="T386" s="497"/>
      <c r="U386" s="497"/>
      <c r="V386" s="497"/>
      <c r="W386" s="654"/>
      <c r="X386" s="498"/>
      <c r="Y386" s="498"/>
      <c r="Z386" s="498"/>
      <c r="AA386" s="654"/>
      <c r="AB386" s="499"/>
      <c r="AC386" s="499"/>
      <c r="AD386" s="499"/>
      <c r="BL386" s="216"/>
    </row>
    <row r="387" spans="1:64" s="215" customFormat="1" ht="15" customHeight="1">
      <c r="A387" s="213"/>
      <c r="B387" s="214"/>
      <c r="I387" s="280" t="s">
        <v>331</v>
      </c>
      <c r="BL387" s="216"/>
    </row>
    <row r="388" spans="1:64" s="215" customFormat="1">
      <c r="A388" s="213"/>
      <c r="B388" s="214"/>
      <c r="N388" s="500" t="s">
        <v>330</v>
      </c>
      <c r="O388" s="500"/>
      <c r="P388" s="777">
        <f>ROUND(P385*SQRT(S385)*10*X385*AB385,2)</f>
        <v>452.83</v>
      </c>
      <c r="Q388" s="777"/>
      <c r="R388" s="777"/>
      <c r="S388" s="777"/>
      <c r="BL388" s="216"/>
    </row>
    <row r="389" spans="1:64" s="215" customFormat="1">
      <c r="A389" s="213"/>
      <c r="B389" s="214"/>
      <c r="BL389" s="216"/>
    </row>
    <row r="390" spans="1:64" s="215" customFormat="1">
      <c r="A390" s="213"/>
      <c r="B390" s="214"/>
      <c r="BL390" s="216"/>
    </row>
    <row r="391" spans="1:64" s="215" customFormat="1">
      <c r="A391" s="213"/>
      <c r="B391" s="214"/>
      <c r="BL391" s="216"/>
    </row>
    <row r="392" spans="1:64" s="215" customFormat="1">
      <c r="A392" s="213"/>
      <c r="B392" s="214"/>
      <c r="O392" s="266"/>
      <c r="P392" s="265"/>
      <c r="AK392" s="499">
        <f>N398</f>
        <v>5.6</v>
      </c>
      <c r="AL392" s="498"/>
      <c r="AM392" s="498"/>
      <c r="BL392" s="216"/>
    </row>
    <row r="393" spans="1:64" s="215" customFormat="1">
      <c r="A393" s="213"/>
      <c r="B393" s="214"/>
      <c r="O393" s="266"/>
      <c r="P393" s="265"/>
      <c r="Q393" s="260" t="s">
        <v>332</v>
      </c>
      <c r="R393" s="499">
        <f>ROUND(K394-W337,2)</f>
        <v>1.53</v>
      </c>
      <c r="S393" s="498"/>
      <c r="T393" s="498"/>
      <c r="AI393" s="499">
        <f>L396</f>
        <v>4.07</v>
      </c>
      <c r="AJ393" s="498"/>
      <c r="AK393" s="498"/>
      <c r="BL393" s="216"/>
    </row>
    <row r="394" spans="1:64" s="215" customFormat="1">
      <c r="A394" s="213"/>
      <c r="B394" s="214"/>
      <c r="K394" s="733">
        <f>ROUND((N398-O395)/2,2)</f>
        <v>2.4500000000000002</v>
      </c>
      <c r="L394" s="733"/>
      <c r="M394" s="733"/>
      <c r="O394" s="266"/>
      <c r="P394" s="265"/>
      <c r="AM394" s="729" t="s">
        <v>15</v>
      </c>
      <c r="BL394" s="216"/>
    </row>
    <row r="395" spans="1:64" s="215" customFormat="1" ht="18.75" thickBot="1">
      <c r="A395" s="213"/>
      <c r="B395" s="214"/>
      <c r="K395" s="730"/>
      <c r="L395" s="730"/>
      <c r="M395" s="730"/>
      <c r="N395" s="269"/>
      <c r="O395" s="731">
        <f>P39/100</f>
        <v>0.7</v>
      </c>
      <c r="P395" s="732"/>
      <c r="AM395" s="729"/>
      <c r="AQ395" s="726">
        <f>ROUND((V403-F400),2)</f>
        <v>44.46</v>
      </c>
      <c r="AR395" s="726"/>
      <c r="AS395" s="726"/>
      <c r="AT395" s="726"/>
      <c r="BL395" s="216"/>
    </row>
    <row r="396" spans="1:64" s="215" customFormat="1">
      <c r="A396" s="213"/>
      <c r="B396" s="214"/>
      <c r="K396" s="313"/>
      <c r="L396" s="733">
        <f>K394+O395+W337</f>
        <v>4.07</v>
      </c>
      <c r="M396" s="733"/>
      <c r="N396" s="733"/>
      <c r="O396" s="733"/>
      <c r="Q396" s="263"/>
      <c r="R396" s="263"/>
      <c r="S396" s="263"/>
      <c r="T396" s="264"/>
      <c r="BL396" s="216"/>
    </row>
    <row r="397" spans="1:64" s="215" customFormat="1" ht="18.75" thickBot="1">
      <c r="A397" s="213"/>
      <c r="B397" s="214"/>
      <c r="K397" s="267"/>
      <c r="L397" s="268"/>
      <c r="M397" s="268"/>
      <c r="N397" s="268"/>
      <c r="O397" s="268"/>
      <c r="P397" s="268"/>
      <c r="Q397" s="268"/>
      <c r="R397" s="268"/>
      <c r="S397" s="268"/>
      <c r="T397" s="269"/>
      <c r="BL397" s="216"/>
    </row>
    <row r="398" spans="1:64" s="215" customFormat="1" ht="18.75" thickBot="1">
      <c r="A398" s="213"/>
      <c r="B398" s="214"/>
      <c r="N398" s="734">
        <f>AC234</f>
        <v>5.6</v>
      </c>
      <c r="O398" s="735"/>
      <c r="P398" s="735"/>
      <c r="AE398" s="635" t="str">
        <f>AM394</f>
        <v>x</v>
      </c>
      <c r="AF398" s="635"/>
      <c r="AG398" s="635"/>
      <c r="AH398" s="650" t="s">
        <v>27</v>
      </c>
      <c r="AI398" s="736">
        <f>AQ395</f>
        <v>44.46</v>
      </c>
      <c r="AJ398" s="635"/>
      <c r="AK398" s="635"/>
      <c r="AL398" s="635"/>
      <c r="AO398" s="502" t="s">
        <v>200</v>
      </c>
      <c r="AQ398" s="500" t="s">
        <v>263</v>
      </c>
      <c r="AR398" s="500"/>
      <c r="AS398" s="504">
        <f>ROUND((AI398/AI399)*AE399,2)</f>
        <v>32.31</v>
      </c>
      <c r="AT398" s="504"/>
      <c r="AU398" s="504"/>
      <c r="AV398" s="504"/>
      <c r="AW398" s="504"/>
      <c r="BL398" s="216"/>
    </row>
    <row r="399" spans="1:64" s="215" customFormat="1">
      <c r="A399" s="213"/>
      <c r="B399" s="214"/>
      <c r="K399" s="313"/>
      <c r="L399" s="263"/>
      <c r="M399" s="263"/>
      <c r="N399" s="263"/>
      <c r="O399" s="263"/>
      <c r="P399" s="263"/>
      <c r="Q399" s="263"/>
      <c r="R399" s="263"/>
      <c r="S399" s="263"/>
      <c r="T399" s="264"/>
      <c r="AE399" s="499">
        <f>AI393</f>
        <v>4.07</v>
      </c>
      <c r="AF399" s="498"/>
      <c r="AG399" s="498"/>
      <c r="AH399" s="650"/>
      <c r="AI399" s="499">
        <f>AK392</f>
        <v>5.6</v>
      </c>
      <c r="AJ399" s="498"/>
      <c r="AK399" s="498"/>
      <c r="AL399" s="498"/>
      <c r="AO399" s="503"/>
      <c r="AQ399" s="500" t="s">
        <v>264</v>
      </c>
      <c r="AR399" s="500"/>
      <c r="AS399" s="504">
        <f>ROUND(F400+AS398,2)</f>
        <v>112.06</v>
      </c>
      <c r="AT399" s="504"/>
      <c r="AU399" s="504"/>
      <c r="AV399" s="504"/>
      <c r="AW399" s="504"/>
      <c r="BL399" s="216"/>
    </row>
    <row r="400" spans="1:64" s="215" customFormat="1" ht="18.75" thickBot="1">
      <c r="A400" s="213"/>
      <c r="B400" s="214"/>
      <c r="F400" s="726">
        <f>AG254</f>
        <v>79.75</v>
      </c>
      <c r="G400" s="726"/>
      <c r="H400" s="726"/>
      <c r="I400" s="726"/>
      <c r="J400" s="314"/>
      <c r="K400" s="267"/>
      <c r="L400" s="268"/>
      <c r="M400" s="268"/>
      <c r="N400" s="268"/>
      <c r="O400" s="268"/>
      <c r="P400" s="268"/>
      <c r="Q400" s="268"/>
      <c r="R400" s="268"/>
      <c r="S400" s="315" t="s">
        <v>12</v>
      </c>
      <c r="T400" s="269"/>
      <c r="AQ400" s="500" t="s">
        <v>265</v>
      </c>
      <c r="AR400" s="500"/>
      <c r="AS400" s="504">
        <f>V403-AS399</f>
        <v>12.149999999999991</v>
      </c>
      <c r="AT400" s="504"/>
      <c r="AU400" s="504"/>
      <c r="AV400" s="504"/>
      <c r="AW400" s="316"/>
      <c r="BL400" s="216"/>
    </row>
    <row r="401" spans="1:64" s="215" customFormat="1">
      <c r="A401" s="213"/>
      <c r="B401" s="214"/>
      <c r="Q401" s="276" t="s">
        <v>15</v>
      </c>
      <c r="BL401" s="216"/>
    </row>
    <row r="402" spans="1:64" s="215" customFormat="1">
      <c r="A402" s="213"/>
      <c r="B402" s="214"/>
      <c r="AB402" s="500" t="s">
        <v>333</v>
      </c>
      <c r="AC402" s="500"/>
      <c r="AD402" s="500"/>
      <c r="AE402" s="500"/>
      <c r="AF402" s="499">
        <f>R393</f>
        <v>1.53</v>
      </c>
      <c r="AG402" s="498"/>
      <c r="AH402" s="498"/>
      <c r="AI402" s="503" t="s">
        <v>15</v>
      </c>
      <c r="AJ402" s="726">
        <f>F400+AS398</f>
        <v>112.06</v>
      </c>
      <c r="AK402" s="726"/>
      <c r="AL402" s="726"/>
      <c r="AM402" s="726"/>
      <c r="AN402" s="726"/>
      <c r="AP402" s="728" t="s">
        <v>27</v>
      </c>
      <c r="AQ402" s="777">
        <f>ROUND(AF402*AJ402,2)</f>
        <v>171.45</v>
      </c>
      <c r="AR402" s="777"/>
      <c r="AS402" s="777"/>
      <c r="AT402" s="777"/>
      <c r="AU402" s="777"/>
      <c r="AV402" s="784" t="s">
        <v>267</v>
      </c>
      <c r="AW402" s="784"/>
      <c r="AX402" s="784"/>
      <c r="AY402" s="784"/>
      <c r="AZ402" s="784"/>
      <c r="BL402" s="216"/>
    </row>
    <row r="403" spans="1:64" s="215" customFormat="1">
      <c r="A403" s="213"/>
      <c r="B403" s="214"/>
      <c r="U403" s="317" t="s">
        <v>268</v>
      </c>
      <c r="V403" s="726">
        <f>AG251</f>
        <v>124.21</v>
      </c>
      <c r="W403" s="726"/>
      <c r="X403" s="726"/>
      <c r="Y403" s="726"/>
      <c r="Z403" s="726"/>
      <c r="AB403" s="500"/>
      <c r="AC403" s="500"/>
      <c r="AD403" s="500"/>
      <c r="AE403" s="500"/>
      <c r="AF403" s="498"/>
      <c r="AG403" s="498"/>
      <c r="AH403" s="498"/>
      <c r="AI403" s="503"/>
      <c r="AJ403" s="726"/>
      <c r="AK403" s="726"/>
      <c r="AL403" s="726"/>
      <c r="AM403" s="726"/>
      <c r="AN403" s="726"/>
      <c r="AP403" s="728"/>
      <c r="AQ403" s="777"/>
      <c r="AR403" s="777"/>
      <c r="AS403" s="777"/>
      <c r="AT403" s="777"/>
      <c r="AU403" s="777"/>
      <c r="AV403" s="784"/>
      <c r="AW403" s="784"/>
      <c r="AX403" s="784"/>
      <c r="AY403" s="784"/>
      <c r="AZ403" s="784"/>
      <c r="BL403" s="216"/>
    </row>
    <row r="404" spans="1:64" s="215" customFormat="1">
      <c r="A404" s="213"/>
      <c r="B404" s="214"/>
      <c r="BL404" s="216"/>
    </row>
    <row r="405" spans="1:64" s="215" customFormat="1">
      <c r="A405" s="213"/>
      <c r="B405" s="214"/>
      <c r="Z405" s="500" t="s">
        <v>334</v>
      </c>
      <c r="AA405" s="500"/>
      <c r="AB405" s="500"/>
      <c r="AC405" s="500"/>
      <c r="AD405" s="736">
        <f>AS400</f>
        <v>12.149999999999991</v>
      </c>
      <c r="AE405" s="736"/>
      <c r="AF405" s="736"/>
      <c r="AG405" s="736"/>
      <c r="AH405" s="350"/>
      <c r="AI405" s="318" t="s">
        <v>15</v>
      </c>
      <c r="AJ405" s="639">
        <f>R393</f>
        <v>1.53</v>
      </c>
      <c r="AK405" s="635"/>
      <c r="AL405" s="635"/>
      <c r="AM405" s="297"/>
      <c r="AN405" s="297"/>
      <c r="AO405" s="297"/>
      <c r="AP405" s="728" t="s">
        <v>27</v>
      </c>
      <c r="AQ405" s="777">
        <f>ROUND((AD405*AJ405)/AD406,2)</f>
        <v>9.2899999999999991</v>
      </c>
      <c r="AR405" s="777"/>
      <c r="AS405" s="777"/>
      <c r="AT405" s="777"/>
      <c r="AU405" s="777"/>
      <c r="AV405" s="784" t="s">
        <v>270</v>
      </c>
      <c r="AW405" s="784"/>
      <c r="AX405" s="784"/>
      <c r="AY405" s="784"/>
      <c r="AZ405" s="784"/>
      <c r="BL405" s="216"/>
    </row>
    <row r="406" spans="1:64" s="215" customFormat="1">
      <c r="A406" s="213"/>
      <c r="B406" s="214"/>
      <c r="Z406" s="500"/>
      <c r="AA406" s="500"/>
      <c r="AB406" s="500"/>
      <c r="AC406" s="500"/>
      <c r="AD406" s="785">
        <v>2</v>
      </c>
      <c r="AE406" s="785"/>
      <c r="AF406" s="785"/>
      <c r="AG406" s="785"/>
      <c r="AH406" s="785"/>
      <c r="AI406" s="785"/>
      <c r="AJ406" s="785"/>
      <c r="AK406" s="785"/>
      <c r="AL406" s="785"/>
      <c r="AM406" s="297"/>
      <c r="AN406" s="297"/>
      <c r="AO406" s="297"/>
      <c r="AP406" s="728"/>
      <c r="AQ406" s="777"/>
      <c r="AR406" s="777"/>
      <c r="AS406" s="777"/>
      <c r="AT406" s="777"/>
      <c r="AU406" s="777"/>
      <c r="AV406" s="784"/>
      <c r="AW406" s="784"/>
      <c r="AX406" s="784"/>
      <c r="AY406" s="784"/>
      <c r="AZ406" s="784"/>
      <c r="BL406" s="216"/>
    </row>
    <row r="407" spans="1:64" s="215" customFormat="1">
      <c r="A407" s="213"/>
      <c r="B407" s="214"/>
      <c r="E407" s="310" t="s">
        <v>228</v>
      </c>
      <c r="BL407" s="216"/>
    </row>
    <row r="408" spans="1:64" s="215" customFormat="1">
      <c r="A408" s="213"/>
      <c r="B408" s="214"/>
      <c r="BL408" s="216"/>
    </row>
    <row r="409" spans="1:64" s="215" customFormat="1">
      <c r="A409" s="213"/>
      <c r="B409" s="214"/>
      <c r="E409" s="305" t="s">
        <v>335</v>
      </c>
      <c r="BL409" s="216"/>
    </row>
    <row r="410" spans="1:64" s="215" customFormat="1">
      <c r="A410" s="213"/>
      <c r="B410" s="214"/>
      <c r="M410" s="498" t="s">
        <v>321</v>
      </c>
      <c r="N410" s="498"/>
      <c r="O410" s="631">
        <f>AQ402</f>
        <v>171.45</v>
      </c>
      <c r="P410" s="498"/>
      <c r="Q410" s="498"/>
      <c r="R410" s="498"/>
      <c r="S410" s="654" t="s">
        <v>35</v>
      </c>
      <c r="U410" s="631">
        <f>AQ405</f>
        <v>9.2899999999999991</v>
      </c>
      <c r="V410" s="498"/>
      <c r="W410" s="498"/>
      <c r="BL410" s="216"/>
    </row>
    <row r="411" spans="1:64" s="215" customFormat="1">
      <c r="A411" s="213"/>
      <c r="B411" s="214"/>
      <c r="M411" s="498"/>
      <c r="N411" s="498"/>
      <c r="O411" s="498"/>
      <c r="P411" s="498"/>
      <c r="Q411" s="498"/>
      <c r="R411" s="498"/>
      <c r="S411" s="654"/>
      <c r="U411" s="498"/>
      <c r="V411" s="498"/>
      <c r="W411" s="498"/>
      <c r="BL411" s="216"/>
    </row>
    <row r="412" spans="1:64" s="215" customFormat="1">
      <c r="A412" s="213"/>
      <c r="B412" s="214"/>
      <c r="M412" s="500" t="s">
        <v>321</v>
      </c>
      <c r="N412" s="500"/>
      <c r="O412" s="777">
        <f>ROUND(O410+U410,2)</f>
        <v>180.74</v>
      </c>
      <c r="P412" s="500"/>
      <c r="Q412" s="500"/>
      <c r="R412" s="500"/>
      <c r="BL412" s="216"/>
    </row>
    <row r="413" spans="1:64" s="215" customFormat="1">
      <c r="A413" s="213"/>
      <c r="B413" s="214"/>
      <c r="M413" s="500"/>
      <c r="N413" s="500"/>
      <c r="O413" s="500"/>
      <c r="P413" s="500"/>
      <c r="Q413" s="500"/>
      <c r="R413" s="500"/>
      <c r="BL413" s="216"/>
    </row>
    <row r="414" spans="1:64" s="215" customFormat="1">
      <c r="A414" s="213"/>
      <c r="B414" s="214"/>
      <c r="BL414" s="216"/>
    </row>
    <row r="415" spans="1:64" s="215" customFormat="1">
      <c r="A415" s="213"/>
      <c r="B415" s="214"/>
      <c r="E415" s="305" t="s">
        <v>336</v>
      </c>
      <c r="BL415" s="216"/>
    </row>
    <row r="416" spans="1:64" s="215" customFormat="1">
      <c r="A416" s="213"/>
      <c r="B416" s="214"/>
      <c r="K416" s="498" t="s">
        <v>324</v>
      </c>
      <c r="L416" s="498"/>
      <c r="M416" s="634">
        <f>O412</f>
        <v>180.74</v>
      </c>
      <c r="N416" s="635"/>
      <c r="O416" s="635"/>
      <c r="P416" s="635"/>
      <c r="R416" s="502" t="s">
        <v>200</v>
      </c>
      <c r="S416" s="500" t="s">
        <v>325</v>
      </c>
      <c r="T416" s="500"/>
      <c r="U416" s="777">
        <f>ROUND(M416/M417,2)</f>
        <v>212.64</v>
      </c>
      <c r="V416" s="777"/>
      <c r="W416" s="777"/>
      <c r="X416" s="777"/>
      <c r="BL416" s="216"/>
    </row>
    <row r="417" spans="1:64" s="215" customFormat="1">
      <c r="A417" s="213"/>
      <c r="B417" s="214"/>
      <c r="K417" s="498"/>
      <c r="L417" s="498"/>
      <c r="M417" s="498">
        <f>G314</f>
        <v>0.85</v>
      </c>
      <c r="N417" s="498"/>
      <c r="O417" s="498"/>
      <c r="P417" s="498"/>
      <c r="R417" s="503"/>
      <c r="S417" s="500"/>
      <c r="T417" s="500"/>
      <c r="U417" s="777"/>
      <c r="V417" s="777"/>
      <c r="W417" s="777"/>
      <c r="X417" s="777"/>
      <c r="BL417" s="216"/>
    </row>
    <row r="418" spans="1:64" s="215" customFormat="1">
      <c r="A418" s="213"/>
      <c r="B418" s="214"/>
      <c r="BL418" s="216"/>
    </row>
    <row r="419" spans="1:64" s="215" customFormat="1">
      <c r="A419" s="213"/>
      <c r="B419" s="214"/>
      <c r="E419" s="258" t="s">
        <v>326</v>
      </c>
      <c r="BL419" s="216"/>
    </row>
    <row r="420" spans="1:64" s="215" customFormat="1">
      <c r="A420" s="213"/>
      <c r="B420" s="214"/>
      <c r="BL420" s="216"/>
    </row>
    <row r="421" spans="1:64" s="215" customFormat="1" ht="18.75">
      <c r="A421" s="213"/>
      <c r="B421" s="214"/>
      <c r="K421" s="780">
        <f>P388</f>
        <v>452.83</v>
      </c>
      <c r="L421" s="787"/>
      <c r="M421" s="787"/>
      <c r="N421" s="787"/>
      <c r="O421" s="781" t="s">
        <v>327</v>
      </c>
      <c r="P421" s="782"/>
      <c r="Q421" s="780">
        <f>U416</f>
        <v>212.64</v>
      </c>
      <c r="R421" s="780"/>
      <c r="S421" s="780"/>
      <c r="T421" s="780"/>
      <c r="X421" s="643" t="str">
        <f>IF(K421&gt;Q421,"OK Cumple","No Cumple")</f>
        <v>OK Cumple</v>
      </c>
      <c r="Y421" s="643"/>
      <c r="Z421" s="643"/>
      <c r="AA421" s="643"/>
      <c r="BL421" s="216"/>
    </row>
    <row r="422" spans="1:64" s="215" customFormat="1">
      <c r="A422" s="213"/>
      <c r="B422" s="214"/>
      <c r="BL422" s="216"/>
    </row>
    <row r="423" spans="1:64" s="215" customFormat="1">
      <c r="A423" s="213"/>
      <c r="B423" s="214"/>
      <c r="BL423" s="216"/>
    </row>
    <row r="424" spans="1:64" s="215" customFormat="1">
      <c r="A424" s="213"/>
      <c r="B424" s="214"/>
      <c r="E424" s="258" t="s">
        <v>262</v>
      </c>
      <c r="BL424" s="216"/>
    </row>
    <row r="425" spans="1:64" s="215" customFormat="1" ht="9" customHeight="1">
      <c r="A425" s="213"/>
      <c r="B425" s="214"/>
      <c r="E425" s="258"/>
      <c r="BL425" s="216"/>
    </row>
    <row r="426" spans="1:64" s="215" customFormat="1">
      <c r="A426" s="213"/>
      <c r="B426" s="214"/>
      <c r="E426" s="305" t="s">
        <v>329</v>
      </c>
      <c r="BL426" s="216"/>
    </row>
    <row r="427" spans="1:64" s="215" customFormat="1">
      <c r="A427" s="213"/>
      <c r="B427" s="214"/>
      <c r="N427" s="498" t="s">
        <v>330</v>
      </c>
      <c r="O427" s="498"/>
      <c r="P427" s="498">
        <v>0.53</v>
      </c>
      <c r="Q427" s="498"/>
      <c r="R427" s="779" t="s">
        <v>15</v>
      </c>
      <c r="S427" s="497">
        <f>F14</f>
        <v>280</v>
      </c>
      <c r="T427" s="497"/>
      <c r="U427" s="497"/>
      <c r="V427" s="497"/>
      <c r="W427" s="654" t="s">
        <v>15</v>
      </c>
      <c r="X427" s="499">
        <f>AC234</f>
        <v>5.6</v>
      </c>
      <c r="Y427" s="498"/>
      <c r="Z427" s="498"/>
      <c r="AA427" s="654" t="s">
        <v>15</v>
      </c>
      <c r="AB427" s="499">
        <f>W337</f>
        <v>0.92</v>
      </c>
      <c r="AC427" s="499"/>
      <c r="AD427" s="499"/>
      <c r="BL427" s="216"/>
    </row>
    <row r="428" spans="1:64" s="215" customFormat="1">
      <c r="A428" s="213"/>
      <c r="B428" s="214"/>
      <c r="N428" s="498"/>
      <c r="O428" s="498"/>
      <c r="P428" s="498"/>
      <c r="Q428" s="498"/>
      <c r="R428" s="779"/>
      <c r="S428" s="497"/>
      <c r="T428" s="497"/>
      <c r="U428" s="497"/>
      <c r="V428" s="497"/>
      <c r="W428" s="654"/>
      <c r="X428" s="498"/>
      <c r="Y428" s="498"/>
      <c r="Z428" s="498"/>
      <c r="AA428" s="654"/>
      <c r="AB428" s="499"/>
      <c r="AC428" s="499"/>
      <c r="AD428" s="499"/>
      <c r="BL428" s="216"/>
    </row>
    <row r="429" spans="1:64" s="215" customFormat="1" ht="15" customHeight="1">
      <c r="A429" s="213"/>
      <c r="B429" s="214"/>
      <c r="H429" s="280" t="s">
        <v>331</v>
      </c>
      <c r="BL429" s="216"/>
    </row>
    <row r="430" spans="1:64" s="215" customFormat="1">
      <c r="A430" s="213"/>
      <c r="B430" s="214"/>
      <c r="N430" s="500" t="s">
        <v>330</v>
      </c>
      <c r="O430" s="500"/>
      <c r="P430" s="777">
        <f>ROUND(P427*SQRT(S427)*10*X427*AB427,2)</f>
        <v>456.91</v>
      </c>
      <c r="Q430" s="777"/>
      <c r="R430" s="777"/>
      <c r="S430" s="777"/>
      <c r="BL430" s="216"/>
    </row>
    <row r="431" spans="1:64" s="215" customFormat="1">
      <c r="A431" s="213"/>
      <c r="B431" s="214"/>
      <c r="BL431" s="216"/>
    </row>
    <row r="432" spans="1:64" s="215" customFormat="1">
      <c r="A432" s="213"/>
      <c r="B432" s="214"/>
      <c r="BL432" s="216"/>
    </row>
    <row r="433" spans="1:64" s="215" customFormat="1">
      <c r="A433" s="213"/>
      <c r="B433" s="214"/>
      <c r="O433" s="266"/>
      <c r="P433" s="265"/>
      <c r="AI433" s="499">
        <f>N439</f>
        <v>5.55</v>
      </c>
      <c r="AJ433" s="499"/>
      <c r="AK433" s="499"/>
      <c r="BL433" s="216"/>
    </row>
    <row r="434" spans="1:64" s="215" customFormat="1">
      <c r="A434" s="213"/>
      <c r="B434" s="214"/>
      <c r="K434" s="786">
        <f>ROUND(R434-W337,2)</f>
        <v>1.53</v>
      </c>
      <c r="L434" s="786"/>
      <c r="M434" s="786"/>
      <c r="N434" s="215" t="s">
        <v>332</v>
      </c>
      <c r="O434" s="266"/>
      <c r="P434" s="265"/>
      <c r="R434" s="733">
        <f>ROUND((N439-O436)/2,2)</f>
        <v>2.4500000000000002</v>
      </c>
      <c r="S434" s="733"/>
      <c r="T434" s="733"/>
      <c r="AK434" s="499">
        <f>P437</f>
        <v>4.0200000000000005</v>
      </c>
      <c r="AL434" s="499"/>
      <c r="AM434" s="499"/>
      <c r="BL434" s="216"/>
    </row>
    <row r="435" spans="1:64" s="215" customFormat="1">
      <c r="A435" s="213"/>
      <c r="B435" s="214"/>
      <c r="O435" s="266"/>
      <c r="P435" s="265"/>
      <c r="AG435" s="665" t="s">
        <v>15</v>
      </c>
      <c r="BL435" s="216"/>
    </row>
    <row r="436" spans="1:64" s="215" customFormat="1" ht="18.75" thickBot="1">
      <c r="A436" s="213"/>
      <c r="B436" s="214"/>
      <c r="K436" s="319"/>
      <c r="L436" s="319"/>
      <c r="M436" s="319"/>
      <c r="N436" s="269"/>
      <c r="O436" s="731">
        <f>P40/100</f>
        <v>0.65</v>
      </c>
      <c r="P436" s="732"/>
      <c r="Q436" s="267"/>
      <c r="R436" s="268"/>
      <c r="S436" s="268"/>
      <c r="AA436" s="726">
        <f>ROUND((F444-V441),2)</f>
        <v>52.2</v>
      </c>
      <c r="AB436" s="726"/>
      <c r="AC436" s="726"/>
      <c r="AD436" s="726"/>
      <c r="AG436" s="665"/>
      <c r="BL436" s="216"/>
    </row>
    <row r="437" spans="1:64" s="215" customFormat="1">
      <c r="A437" s="213"/>
      <c r="B437" s="214"/>
      <c r="K437" s="313"/>
      <c r="P437" s="733">
        <f>R434+O436+W337</f>
        <v>4.0200000000000005</v>
      </c>
      <c r="Q437" s="733"/>
      <c r="R437" s="733"/>
      <c r="S437" s="733"/>
      <c r="T437" s="264"/>
      <c r="BL437" s="216"/>
    </row>
    <row r="438" spans="1:64" s="215" customFormat="1" ht="18.75" thickBot="1">
      <c r="A438" s="213"/>
      <c r="B438" s="214"/>
      <c r="K438" s="267"/>
      <c r="L438" s="268"/>
      <c r="M438" s="268"/>
      <c r="N438" s="268"/>
      <c r="O438" s="268"/>
      <c r="P438" s="268"/>
      <c r="Q438" s="268"/>
      <c r="R438" s="268"/>
      <c r="S438" s="268"/>
      <c r="T438" s="269"/>
      <c r="BL438" s="216"/>
    </row>
    <row r="439" spans="1:64" s="215" customFormat="1" ht="18.75" thickBot="1">
      <c r="A439" s="213"/>
      <c r="B439" s="214"/>
      <c r="N439" s="734">
        <f>O237</f>
        <v>5.55</v>
      </c>
      <c r="O439" s="735"/>
      <c r="P439" s="735"/>
      <c r="AE439" s="635" t="str">
        <f>AG435</f>
        <v>x</v>
      </c>
      <c r="AF439" s="635"/>
      <c r="AG439" s="635"/>
      <c r="AH439" s="650" t="s">
        <v>27</v>
      </c>
      <c r="AI439" s="736">
        <f>AA436</f>
        <v>52.2</v>
      </c>
      <c r="AJ439" s="635"/>
      <c r="AK439" s="635"/>
      <c r="AL439" s="635"/>
      <c r="AO439" s="502" t="s">
        <v>200</v>
      </c>
      <c r="AQ439" s="500" t="s">
        <v>263</v>
      </c>
      <c r="AR439" s="500"/>
      <c r="AS439" s="504">
        <f>ROUND((AI439/AI440)*AE440,2)</f>
        <v>37.81</v>
      </c>
      <c r="AT439" s="504"/>
      <c r="AU439" s="504"/>
      <c r="AV439" s="504"/>
      <c r="AW439" s="504"/>
      <c r="BL439" s="216"/>
    </row>
    <row r="440" spans="1:64" s="215" customFormat="1">
      <c r="A440" s="213"/>
      <c r="B440" s="214"/>
      <c r="K440" s="313"/>
      <c r="L440" s="263"/>
      <c r="M440" s="263"/>
      <c r="N440" s="263"/>
      <c r="O440" s="263"/>
      <c r="P440" s="263"/>
      <c r="Q440" s="263"/>
      <c r="R440" s="263"/>
      <c r="S440" s="263"/>
      <c r="T440" s="264"/>
      <c r="AE440" s="499">
        <f>AK434</f>
        <v>4.0200000000000005</v>
      </c>
      <c r="AF440" s="498"/>
      <c r="AG440" s="498"/>
      <c r="AH440" s="650"/>
      <c r="AI440" s="499">
        <f>AI433</f>
        <v>5.55</v>
      </c>
      <c r="AJ440" s="498"/>
      <c r="AK440" s="498"/>
      <c r="AL440" s="498"/>
      <c r="AO440" s="503"/>
      <c r="AQ440" s="500" t="s">
        <v>264</v>
      </c>
      <c r="AR440" s="500"/>
      <c r="AS440" s="504">
        <f>ROUND(V441+AS439,2)</f>
        <v>114.61</v>
      </c>
      <c r="AT440" s="504"/>
      <c r="AU440" s="504"/>
      <c r="AV440" s="504"/>
      <c r="AW440" s="504"/>
      <c r="BL440" s="216"/>
    </row>
    <row r="441" spans="1:64" s="215" customFormat="1" ht="18.75" thickBot="1">
      <c r="A441" s="213"/>
      <c r="B441" s="214"/>
      <c r="J441" s="314"/>
      <c r="K441" s="267"/>
      <c r="L441" s="315" t="s">
        <v>12</v>
      </c>
      <c r="M441" s="268"/>
      <c r="N441" s="268"/>
      <c r="O441" s="268"/>
      <c r="P441" s="268"/>
      <c r="Q441" s="268"/>
      <c r="R441" s="268"/>
      <c r="S441" s="268"/>
      <c r="T441" s="269"/>
      <c r="V441" s="726">
        <f>AG262</f>
        <v>76.8</v>
      </c>
      <c r="W441" s="726"/>
      <c r="X441" s="726"/>
      <c r="Y441" s="726"/>
      <c r="Z441" s="726"/>
      <c r="AQ441" s="500" t="s">
        <v>265</v>
      </c>
      <c r="AR441" s="500"/>
      <c r="AS441" s="504">
        <f>F444-AS440</f>
        <v>14.39</v>
      </c>
      <c r="AT441" s="504"/>
      <c r="AU441" s="504"/>
      <c r="AV441" s="504"/>
      <c r="AW441" s="504"/>
      <c r="BL441" s="216"/>
    </row>
    <row r="442" spans="1:64" s="215" customFormat="1">
      <c r="A442" s="213"/>
      <c r="B442" s="214"/>
      <c r="N442" s="276" t="s">
        <v>15</v>
      </c>
      <c r="BL442" s="216"/>
    </row>
    <row r="443" spans="1:64" s="215" customFormat="1" ht="18" customHeight="1">
      <c r="A443" s="213"/>
      <c r="B443" s="214"/>
      <c r="AA443" s="500" t="s">
        <v>333</v>
      </c>
      <c r="AB443" s="500"/>
      <c r="AC443" s="500"/>
      <c r="AD443" s="500"/>
      <c r="AE443" s="499">
        <f>K434</f>
        <v>1.53</v>
      </c>
      <c r="AF443" s="498"/>
      <c r="AG443" s="498"/>
      <c r="AH443" s="503" t="s">
        <v>15</v>
      </c>
      <c r="AI443" s="726">
        <f>AS440</f>
        <v>114.61</v>
      </c>
      <c r="AJ443" s="726"/>
      <c r="AK443" s="726"/>
      <c r="AL443" s="726"/>
      <c r="AM443" s="726"/>
      <c r="AO443" s="728" t="s">
        <v>27</v>
      </c>
      <c r="AP443" s="777">
        <f>ROUND(AE443*AI443,2)</f>
        <v>175.35</v>
      </c>
      <c r="AQ443" s="777"/>
      <c r="AR443" s="777"/>
      <c r="AS443" s="777"/>
      <c r="AT443" s="777"/>
      <c r="AU443" s="784" t="s">
        <v>267</v>
      </c>
      <c r="AV443" s="784"/>
      <c r="AW443" s="784"/>
      <c r="AX443" s="784"/>
      <c r="AY443" s="784"/>
      <c r="BL443" s="216"/>
    </row>
    <row r="444" spans="1:64" s="215" customFormat="1" ht="18" customHeight="1">
      <c r="A444" s="213"/>
      <c r="B444" s="214"/>
      <c r="F444" s="738">
        <f>AG259</f>
        <v>129</v>
      </c>
      <c r="G444" s="738"/>
      <c r="H444" s="738"/>
      <c r="I444" s="738"/>
      <c r="J444" s="320" t="s">
        <v>268</v>
      </c>
      <c r="AA444" s="500"/>
      <c r="AB444" s="500"/>
      <c r="AC444" s="500"/>
      <c r="AD444" s="500"/>
      <c r="AE444" s="498"/>
      <c r="AF444" s="498"/>
      <c r="AG444" s="498"/>
      <c r="AH444" s="503"/>
      <c r="AI444" s="726"/>
      <c r="AJ444" s="726"/>
      <c r="AK444" s="726"/>
      <c r="AL444" s="726"/>
      <c r="AM444" s="726"/>
      <c r="AO444" s="728"/>
      <c r="AP444" s="777"/>
      <c r="AQ444" s="777"/>
      <c r="AR444" s="777"/>
      <c r="AS444" s="777"/>
      <c r="AT444" s="777"/>
      <c r="AU444" s="784"/>
      <c r="AV444" s="784"/>
      <c r="AW444" s="784"/>
      <c r="AX444" s="784"/>
      <c r="AY444" s="784"/>
      <c r="BL444" s="216"/>
    </row>
    <row r="445" spans="1:64" s="215" customFormat="1">
      <c r="A445" s="213"/>
      <c r="B445" s="214"/>
      <c r="BL445" s="216"/>
    </row>
    <row r="446" spans="1:64" s="215" customFormat="1" ht="18" customHeight="1">
      <c r="A446" s="213"/>
      <c r="B446" s="214"/>
      <c r="Y446" s="500" t="s">
        <v>334</v>
      </c>
      <c r="Z446" s="500"/>
      <c r="AA446" s="500"/>
      <c r="AB446" s="500"/>
      <c r="AC446" s="736">
        <f>AS441</f>
        <v>14.39</v>
      </c>
      <c r="AD446" s="736"/>
      <c r="AE446" s="736"/>
      <c r="AF446" s="736"/>
      <c r="AG446" s="350"/>
      <c r="AH446" s="318" t="s">
        <v>15</v>
      </c>
      <c r="AI446" s="639">
        <f>K434</f>
        <v>1.53</v>
      </c>
      <c r="AJ446" s="635"/>
      <c r="AK446" s="635"/>
      <c r="AL446" s="297"/>
      <c r="AM446" s="297"/>
      <c r="AN446" s="297"/>
      <c r="AO446" s="728" t="s">
        <v>27</v>
      </c>
      <c r="AP446" s="777">
        <f>ROUND((AC446*AI446)/AC447,2)</f>
        <v>11.01</v>
      </c>
      <c r="AQ446" s="777"/>
      <c r="AR446" s="777"/>
      <c r="AS446" s="777"/>
      <c r="AT446" s="777"/>
      <c r="AU446" s="784" t="s">
        <v>270</v>
      </c>
      <c r="AV446" s="784"/>
      <c r="AW446" s="784"/>
      <c r="AX446" s="784"/>
      <c r="AY446" s="784"/>
      <c r="BL446" s="216"/>
    </row>
    <row r="447" spans="1:64" s="215" customFormat="1" ht="18" customHeight="1">
      <c r="A447" s="213"/>
      <c r="B447" s="214"/>
      <c r="Y447" s="500"/>
      <c r="Z447" s="500"/>
      <c r="AA447" s="500"/>
      <c r="AB447" s="500"/>
      <c r="AC447" s="785">
        <v>2</v>
      </c>
      <c r="AD447" s="785"/>
      <c r="AE447" s="785"/>
      <c r="AF447" s="785"/>
      <c r="AG447" s="785"/>
      <c r="AH447" s="785"/>
      <c r="AI447" s="785"/>
      <c r="AJ447" s="785"/>
      <c r="AK447" s="785"/>
      <c r="AL447" s="297"/>
      <c r="AM447" s="297"/>
      <c r="AN447" s="297"/>
      <c r="AO447" s="728"/>
      <c r="AP447" s="777"/>
      <c r="AQ447" s="777"/>
      <c r="AR447" s="777"/>
      <c r="AS447" s="777"/>
      <c r="AT447" s="777"/>
      <c r="AU447" s="784"/>
      <c r="AV447" s="784"/>
      <c r="AW447" s="784"/>
      <c r="AX447" s="784"/>
      <c r="AY447" s="784"/>
      <c r="BL447" s="216"/>
    </row>
    <row r="448" spans="1:64" s="215" customFormat="1">
      <c r="A448" s="213"/>
      <c r="B448" s="214"/>
      <c r="E448" s="310" t="s">
        <v>228</v>
      </c>
      <c r="BL448" s="216"/>
    </row>
    <row r="449" spans="1:64" s="215" customFormat="1">
      <c r="A449" s="213"/>
      <c r="B449" s="214"/>
      <c r="BL449" s="216"/>
    </row>
    <row r="450" spans="1:64" s="215" customFormat="1">
      <c r="A450" s="213"/>
      <c r="B450" s="214"/>
      <c r="E450" s="305" t="s">
        <v>335</v>
      </c>
      <c r="BL450" s="216"/>
    </row>
    <row r="451" spans="1:64" s="215" customFormat="1">
      <c r="A451" s="213"/>
      <c r="B451" s="214"/>
      <c r="M451" s="498" t="s">
        <v>321</v>
      </c>
      <c r="N451" s="498"/>
      <c r="O451" s="631">
        <f>AP443</f>
        <v>175.35</v>
      </c>
      <c r="P451" s="498"/>
      <c r="Q451" s="498"/>
      <c r="R451" s="498"/>
      <c r="S451" s="654" t="s">
        <v>35</v>
      </c>
      <c r="U451" s="631">
        <f>AP446</f>
        <v>11.01</v>
      </c>
      <c r="V451" s="498"/>
      <c r="W451" s="498"/>
      <c r="BL451" s="216"/>
    </row>
    <row r="452" spans="1:64" s="215" customFormat="1">
      <c r="A452" s="213"/>
      <c r="B452" s="214"/>
      <c r="M452" s="498"/>
      <c r="N452" s="498"/>
      <c r="O452" s="498"/>
      <c r="P452" s="498"/>
      <c r="Q452" s="498"/>
      <c r="R452" s="498"/>
      <c r="S452" s="654"/>
      <c r="U452" s="498"/>
      <c r="V452" s="498"/>
      <c r="W452" s="498"/>
      <c r="BL452" s="216"/>
    </row>
    <row r="453" spans="1:64" s="215" customFormat="1">
      <c r="A453" s="213"/>
      <c r="B453" s="214"/>
      <c r="M453" s="500" t="s">
        <v>321</v>
      </c>
      <c r="N453" s="500"/>
      <c r="O453" s="777">
        <f>ROUND(O451+U451,2)</f>
        <v>186.36</v>
      </c>
      <c r="P453" s="500"/>
      <c r="Q453" s="500"/>
      <c r="R453" s="500"/>
      <c r="BL453" s="216"/>
    </row>
    <row r="454" spans="1:64" s="215" customFormat="1">
      <c r="A454" s="213"/>
      <c r="B454" s="214"/>
      <c r="M454" s="500"/>
      <c r="N454" s="500"/>
      <c r="O454" s="500"/>
      <c r="P454" s="500"/>
      <c r="Q454" s="500"/>
      <c r="R454" s="500"/>
      <c r="BL454" s="216"/>
    </row>
    <row r="455" spans="1:64" s="215" customFormat="1">
      <c r="A455" s="213"/>
      <c r="B455" s="214"/>
      <c r="BL455" s="216"/>
    </row>
    <row r="456" spans="1:64" s="215" customFormat="1">
      <c r="A456" s="213"/>
      <c r="B456" s="214"/>
      <c r="E456" s="305" t="s">
        <v>336</v>
      </c>
      <c r="BL456" s="216"/>
    </row>
    <row r="457" spans="1:64" s="215" customFormat="1">
      <c r="A457" s="213"/>
      <c r="B457" s="214"/>
      <c r="K457" s="498" t="s">
        <v>324</v>
      </c>
      <c r="L457" s="498"/>
      <c r="M457" s="634">
        <f>O453</f>
        <v>186.36</v>
      </c>
      <c r="N457" s="635"/>
      <c r="O457" s="635"/>
      <c r="P457" s="635"/>
      <c r="R457" s="502" t="s">
        <v>200</v>
      </c>
      <c r="S457" s="500" t="s">
        <v>325</v>
      </c>
      <c r="T457" s="500"/>
      <c r="U457" s="777">
        <f>ROUND(M457/M458,2)</f>
        <v>219.25</v>
      </c>
      <c r="V457" s="777"/>
      <c r="W457" s="777"/>
      <c r="X457" s="777"/>
      <c r="BL457" s="216"/>
    </row>
    <row r="458" spans="1:64" s="215" customFormat="1">
      <c r="A458" s="213"/>
      <c r="B458" s="214"/>
      <c r="K458" s="498"/>
      <c r="L458" s="498"/>
      <c r="M458" s="498">
        <f>G314</f>
        <v>0.85</v>
      </c>
      <c r="N458" s="498"/>
      <c r="O458" s="498"/>
      <c r="P458" s="498"/>
      <c r="R458" s="503"/>
      <c r="S458" s="500"/>
      <c r="T458" s="500"/>
      <c r="U458" s="777"/>
      <c r="V458" s="777"/>
      <c r="W458" s="777"/>
      <c r="X458" s="777"/>
      <c r="BL458" s="216"/>
    </row>
    <row r="459" spans="1:64" s="215" customFormat="1">
      <c r="A459" s="213"/>
      <c r="B459" s="214"/>
      <c r="BL459" s="216"/>
    </row>
    <row r="460" spans="1:64" s="215" customFormat="1">
      <c r="A460" s="213"/>
      <c r="B460" s="214"/>
      <c r="E460" s="258" t="s">
        <v>326</v>
      </c>
      <c r="BL460" s="216"/>
    </row>
    <row r="461" spans="1:64" s="215" customFormat="1">
      <c r="A461" s="213"/>
      <c r="B461" s="214"/>
      <c r="BL461" s="216"/>
    </row>
    <row r="462" spans="1:64" s="215" customFormat="1" ht="18.75">
      <c r="A462" s="213"/>
      <c r="B462" s="214"/>
      <c r="K462" s="780">
        <f>P430</f>
        <v>456.91</v>
      </c>
      <c r="L462" s="787"/>
      <c r="M462" s="787"/>
      <c r="N462" s="787"/>
      <c r="O462" s="781" t="s">
        <v>327</v>
      </c>
      <c r="P462" s="782"/>
      <c r="Q462" s="780">
        <f>U457</f>
        <v>219.25</v>
      </c>
      <c r="R462" s="780"/>
      <c r="S462" s="780"/>
      <c r="T462" s="780"/>
      <c r="X462" s="643" t="str">
        <f>IF(K462&gt;Q462,"OK Cumple","No Cumple")</f>
        <v>OK Cumple</v>
      </c>
      <c r="Y462" s="643"/>
      <c r="Z462" s="643"/>
      <c r="AA462" s="643"/>
      <c r="BL462" s="216"/>
    </row>
    <row r="463" spans="1:64" s="215" customFormat="1">
      <c r="A463" s="213"/>
      <c r="B463" s="214"/>
      <c r="BL463" s="216"/>
    </row>
    <row r="464" spans="1:64" s="215" customFormat="1">
      <c r="A464" s="213"/>
      <c r="B464" s="214"/>
      <c r="BL464" s="216"/>
    </row>
    <row r="465" spans="1:64" s="215" customFormat="1" ht="19.5">
      <c r="A465" s="213"/>
      <c r="B465" s="214"/>
      <c r="D465" s="299" t="s">
        <v>337</v>
      </c>
      <c r="E465" s="300"/>
      <c r="F465" s="300"/>
      <c r="G465" s="300"/>
      <c r="H465" s="300"/>
      <c r="I465" s="300"/>
      <c r="J465" s="300"/>
      <c r="K465" s="300"/>
      <c r="L465" s="300"/>
      <c r="M465" s="300"/>
      <c r="N465" s="300"/>
      <c r="O465" s="300"/>
      <c r="P465" s="300"/>
      <c r="Q465" s="300"/>
      <c r="R465" s="300"/>
      <c r="S465" s="300"/>
      <c r="T465" s="300"/>
      <c r="U465" s="300"/>
      <c r="V465" s="300"/>
      <c r="W465" s="300"/>
      <c r="X465" s="300"/>
      <c r="Y465" s="300"/>
      <c r="Z465" s="300"/>
      <c r="AA465" s="300"/>
      <c r="AB465" s="300"/>
      <c r="AC465" s="300"/>
      <c r="AD465" s="300"/>
      <c r="AE465" s="300"/>
      <c r="AF465" s="300"/>
      <c r="AG465" s="300"/>
      <c r="AH465" s="301"/>
      <c r="AI465" s="301"/>
      <c r="AJ465" s="301"/>
      <c r="AK465" s="301"/>
      <c r="AL465" s="301"/>
      <c r="AM465" s="301"/>
      <c r="AN465" s="301"/>
      <c r="AO465" s="301"/>
      <c r="AP465" s="301"/>
      <c r="AQ465" s="301"/>
      <c r="AR465" s="301"/>
      <c r="AS465" s="301"/>
      <c r="AT465" s="301"/>
      <c r="AU465" s="302"/>
      <c r="BL465" s="216"/>
    </row>
    <row r="466" spans="1:64" s="215" customFormat="1">
      <c r="A466" s="213"/>
      <c r="B466" s="214"/>
      <c r="BL466" s="216"/>
    </row>
    <row r="467" spans="1:64" s="215" customFormat="1">
      <c r="A467" s="213"/>
      <c r="B467" s="214"/>
      <c r="BL467" s="216"/>
    </row>
    <row r="468" spans="1:64" s="215" customFormat="1" ht="18.75" thickBot="1">
      <c r="A468" s="213"/>
      <c r="B468" s="214"/>
      <c r="D468" s="258" t="s">
        <v>237</v>
      </c>
      <c r="AB468" s="693" t="s">
        <v>238</v>
      </c>
      <c r="AC468" s="693"/>
      <c r="AD468" s="693"/>
      <c r="AE468" s="693"/>
      <c r="AF468" s="693"/>
      <c r="BL468" s="216"/>
    </row>
    <row r="469" spans="1:64" s="215" customFormat="1" ht="19.5" thickBot="1">
      <c r="A469" s="213"/>
      <c r="B469" s="214"/>
      <c r="AB469" s="303" t="s">
        <v>239</v>
      </c>
      <c r="AC469" s="304" t="s">
        <v>27</v>
      </c>
      <c r="AD469" s="788">
        <v>0.7</v>
      </c>
      <c r="AE469" s="788"/>
      <c r="AF469" s="789"/>
      <c r="BL469" s="216"/>
    </row>
    <row r="470" spans="1:64" s="215" customFormat="1" ht="18.75" thickBot="1">
      <c r="A470" s="213"/>
      <c r="B470" s="214"/>
      <c r="E470" s="352" t="s">
        <v>338</v>
      </c>
      <c r="F470" s="353"/>
      <c r="G470" s="353"/>
      <c r="H470" s="353"/>
      <c r="I470" s="353"/>
      <c r="J470" s="353"/>
      <c r="K470" s="353"/>
      <c r="L470" s="353"/>
      <c r="M470" s="353"/>
      <c r="N470" s="353"/>
      <c r="O470" s="353"/>
      <c r="P470" s="353"/>
      <c r="Q470" s="353"/>
      <c r="R470" s="353"/>
      <c r="S470" s="353"/>
      <c r="T470" s="353"/>
      <c r="U470" s="353"/>
      <c r="V470" s="353"/>
      <c r="W470" s="353"/>
      <c r="X470" s="353"/>
      <c r="Y470" s="353"/>
      <c r="Z470" s="354"/>
      <c r="BL470" s="216"/>
    </row>
    <row r="471" spans="1:64" s="215" customFormat="1">
      <c r="A471" s="213"/>
      <c r="B471" s="214"/>
      <c r="F471" s="355"/>
      <c r="G471" s="355"/>
      <c r="H471" s="355"/>
      <c r="I471" s="355"/>
      <c r="J471" s="355"/>
      <c r="K471" s="355"/>
      <c r="L471" s="355"/>
      <c r="M471" s="355"/>
      <c r="BL471" s="216"/>
    </row>
    <row r="472" spans="1:64" s="215" customFormat="1">
      <c r="A472" s="213"/>
      <c r="B472" s="214"/>
      <c r="E472" s="356" t="s">
        <v>138</v>
      </c>
      <c r="BL472" s="216"/>
    </row>
    <row r="473" spans="1:64" s="215" customFormat="1" ht="10.5" customHeight="1">
      <c r="A473" s="213"/>
      <c r="B473" s="214"/>
      <c r="Y473" s="499">
        <f>P40/100</f>
        <v>0.65</v>
      </c>
      <c r="Z473" s="499"/>
      <c r="AA473" s="499"/>
      <c r="BL473" s="216"/>
    </row>
    <row r="474" spans="1:64" s="215" customFormat="1">
      <c r="A474" s="213"/>
      <c r="B474" s="214"/>
      <c r="E474" s="498" t="s">
        <v>132</v>
      </c>
      <c r="F474" s="498"/>
      <c r="G474" s="499">
        <f>U475</f>
        <v>0.7</v>
      </c>
      <c r="H474" s="498"/>
      <c r="I474" s="498"/>
      <c r="J474" s="272" t="s">
        <v>15</v>
      </c>
      <c r="K474" s="499">
        <f>Y473</f>
        <v>0.65</v>
      </c>
      <c r="L474" s="498"/>
      <c r="M474" s="498"/>
      <c r="N474" s="272" t="s">
        <v>27</v>
      </c>
      <c r="O474" s="790">
        <f>ROUND(G474*K474,2)</f>
        <v>0.46</v>
      </c>
      <c r="P474" s="790"/>
      <c r="Q474" s="790"/>
      <c r="R474" s="790"/>
      <c r="Y474" s="499"/>
      <c r="Z474" s="499"/>
      <c r="AA474" s="499"/>
      <c r="BL474" s="216"/>
    </row>
    <row r="475" spans="1:64" s="215" customFormat="1">
      <c r="A475" s="213"/>
      <c r="B475" s="214"/>
      <c r="U475" s="499">
        <f>P39/100</f>
        <v>0.7</v>
      </c>
      <c r="V475" s="499"/>
      <c r="W475" s="499"/>
      <c r="X475" s="499"/>
      <c r="BL475" s="216"/>
    </row>
    <row r="476" spans="1:64" s="215" customFormat="1">
      <c r="A476" s="213"/>
      <c r="B476" s="214"/>
      <c r="BL476" s="216"/>
    </row>
    <row r="477" spans="1:64" s="215" customFormat="1">
      <c r="A477" s="213"/>
      <c r="B477" s="214"/>
      <c r="E477" s="356" t="s">
        <v>339</v>
      </c>
      <c r="BL477" s="216"/>
    </row>
    <row r="478" spans="1:64" s="215" customFormat="1">
      <c r="A478" s="213"/>
      <c r="B478" s="214"/>
      <c r="BL478" s="216"/>
    </row>
    <row r="479" spans="1:64" s="215" customFormat="1">
      <c r="A479" s="213"/>
      <c r="B479" s="214"/>
      <c r="L479" s="498" t="s">
        <v>340</v>
      </c>
      <c r="M479" s="498"/>
      <c r="N479" s="498"/>
      <c r="O479" s="498">
        <v>0.85</v>
      </c>
      <c r="P479" s="498"/>
      <c r="Q479" s="323" t="s">
        <v>15</v>
      </c>
      <c r="R479" s="497">
        <f>F13</f>
        <v>350</v>
      </c>
      <c r="S479" s="498"/>
      <c r="T479" s="498"/>
      <c r="U479" s="498"/>
      <c r="V479" s="323" t="s">
        <v>15</v>
      </c>
      <c r="W479" s="659">
        <f>O474</f>
        <v>0.46</v>
      </c>
      <c r="X479" s="498"/>
      <c r="Y479" s="498"/>
      <c r="Z479" s="498"/>
      <c r="BL479" s="216"/>
    </row>
    <row r="480" spans="1:64" s="215" customFormat="1" ht="9" customHeight="1">
      <c r="A480" s="213"/>
      <c r="B480" s="214"/>
      <c r="BL480" s="216"/>
    </row>
    <row r="481" spans="1:64" s="215" customFormat="1">
      <c r="A481" s="213"/>
      <c r="B481" s="214"/>
      <c r="L481" s="500" t="s">
        <v>340</v>
      </c>
      <c r="M481" s="500"/>
      <c r="N481" s="500"/>
      <c r="O481" s="597">
        <f>ROUND(O479*R479*10*W479,2)</f>
        <v>1368.5</v>
      </c>
      <c r="P481" s="597"/>
      <c r="Q481" s="597"/>
      <c r="R481" s="597"/>
      <c r="S481" s="597"/>
      <c r="T481" s="597"/>
      <c r="BL481" s="216"/>
    </row>
    <row r="482" spans="1:64" s="215" customFormat="1">
      <c r="A482" s="213"/>
      <c r="B482" s="214"/>
      <c r="BL482" s="216"/>
    </row>
    <row r="483" spans="1:64" s="215" customFormat="1">
      <c r="A483" s="213"/>
      <c r="B483" s="214"/>
      <c r="E483" s="356" t="s">
        <v>139</v>
      </c>
      <c r="BL483" s="216"/>
    </row>
    <row r="484" spans="1:64" s="215" customFormat="1">
      <c r="A484" s="213"/>
      <c r="B484" s="214"/>
      <c r="K484" s="500" t="s">
        <v>341</v>
      </c>
      <c r="L484" s="500"/>
      <c r="M484" s="792">
        <f>E184</f>
        <v>571.12</v>
      </c>
      <c r="N484" s="635"/>
      <c r="O484" s="635"/>
      <c r="P484" s="635"/>
      <c r="R484" s="654" t="s">
        <v>27</v>
      </c>
      <c r="S484" s="597">
        <f>ROUND(M484/M485,2)</f>
        <v>815.89</v>
      </c>
      <c r="T484" s="597"/>
      <c r="U484" s="597"/>
      <c r="V484" s="597"/>
      <c r="BL484" s="216"/>
    </row>
    <row r="485" spans="1:64" s="215" customFormat="1">
      <c r="A485" s="213"/>
      <c r="B485" s="214"/>
      <c r="K485" s="500"/>
      <c r="L485" s="500"/>
      <c r="M485" s="709">
        <f>AD469</f>
        <v>0.7</v>
      </c>
      <c r="N485" s="498"/>
      <c r="O485" s="498"/>
      <c r="P485" s="498"/>
      <c r="R485" s="654"/>
      <c r="S485" s="597"/>
      <c r="T485" s="597"/>
      <c r="U485" s="597"/>
      <c r="V485" s="597"/>
      <c r="BL485" s="216"/>
    </row>
    <row r="486" spans="1:64" s="215" customFormat="1">
      <c r="A486" s="213"/>
      <c r="B486" s="214"/>
      <c r="BL486" s="216"/>
    </row>
    <row r="487" spans="1:64" s="215" customFormat="1">
      <c r="A487" s="213"/>
      <c r="B487" s="214"/>
      <c r="F487" s="258" t="s">
        <v>202</v>
      </c>
      <c r="BL487" s="216"/>
    </row>
    <row r="488" spans="1:64" s="215" customFormat="1">
      <c r="A488" s="213"/>
      <c r="B488" s="214"/>
      <c r="BL488" s="216"/>
    </row>
    <row r="489" spans="1:64" s="215" customFormat="1" ht="18.75">
      <c r="A489" s="213"/>
      <c r="B489" s="214"/>
      <c r="L489" s="780">
        <f>O481</f>
        <v>1368.5</v>
      </c>
      <c r="M489" s="780"/>
      <c r="N489" s="780"/>
      <c r="O489" s="780"/>
      <c r="P489" s="780"/>
      <c r="Q489" s="781" t="s">
        <v>327</v>
      </c>
      <c r="R489" s="782"/>
      <c r="S489" s="780">
        <f>S484</f>
        <v>815.89</v>
      </c>
      <c r="T489" s="780"/>
      <c r="U489" s="780"/>
      <c r="V489" s="780"/>
      <c r="Z489" s="643" t="str">
        <f>IF(L489&gt;S489,"OK Cumple","No Cumple")</f>
        <v>OK Cumple</v>
      </c>
      <c r="AA489" s="643"/>
      <c r="AB489" s="643"/>
      <c r="AC489" s="643"/>
      <c r="BL489" s="216"/>
    </row>
    <row r="490" spans="1:64" s="215" customFormat="1" ht="18.75" thickBot="1">
      <c r="A490" s="213"/>
      <c r="B490" s="214"/>
      <c r="BL490" s="216"/>
    </row>
    <row r="491" spans="1:64" s="215" customFormat="1" ht="18.75" thickBot="1">
      <c r="A491" s="213"/>
      <c r="B491" s="214"/>
      <c r="E491" s="352" t="s">
        <v>342</v>
      </c>
      <c r="F491" s="353"/>
      <c r="G491" s="353"/>
      <c r="H491" s="353"/>
      <c r="I491" s="353"/>
      <c r="J491" s="353"/>
      <c r="K491" s="353"/>
      <c r="L491" s="353"/>
      <c r="M491" s="353"/>
      <c r="N491" s="353"/>
      <c r="O491" s="353"/>
      <c r="P491" s="353"/>
      <c r="Q491" s="353"/>
      <c r="R491" s="353"/>
      <c r="S491" s="353"/>
      <c r="T491" s="353"/>
      <c r="U491" s="353"/>
      <c r="V491" s="353"/>
      <c r="W491" s="353"/>
      <c r="X491" s="353"/>
      <c r="Y491" s="353"/>
      <c r="Z491" s="354"/>
      <c r="BL491" s="216"/>
    </row>
    <row r="492" spans="1:64" s="215" customFormat="1">
      <c r="A492" s="213"/>
      <c r="B492" s="214"/>
      <c r="F492" s="355"/>
      <c r="G492" s="355"/>
      <c r="H492" s="355"/>
      <c r="I492" s="355"/>
      <c r="J492" s="355"/>
      <c r="K492" s="355"/>
      <c r="L492" s="355"/>
      <c r="M492" s="355"/>
      <c r="AT492" s="258" t="s">
        <v>343</v>
      </c>
      <c r="BL492" s="216"/>
    </row>
    <row r="493" spans="1:64" s="215" customFormat="1">
      <c r="A493" s="213"/>
      <c r="B493" s="214"/>
      <c r="E493" s="356" t="s">
        <v>344</v>
      </c>
      <c r="BL493" s="216"/>
    </row>
    <row r="494" spans="1:64" s="215" customFormat="1" ht="10.5" customHeight="1">
      <c r="A494" s="213"/>
      <c r="B494" s="214"/>
      <c r="AL494" s="791">
        <f>P40/100</f>
        <v>0.65</v>
      </c>
      <c r="AM494" s="791"/>
      <c r="BL494" s="216"/>
    </row>
    <row r="495" spans="1:64" s="215" customFormat="1">
      <c r="A495" s="213"/>
      <c r="B495" s="214"/>
      <c r="E495" s="498" t="s">
        <v>132</v>
      </c>
      <c r="F495" s="498"/>
      <c r="G495" s="499">
        <f>AI498</f>
        <v>5.6</v>
      </c>
      <c r="H495" s="498"/>
      <c r="I495" s="498"/>
      <c r="J495" s="272" t="s">
        <v>15</v>
      </c>
      <c r="K495" s="499">
        <f>AV498</f>
        <v>5.2</v>
      </c>
      <c r="L495" s="498"/>
      <c r="M495" s="498"/>
      <c r="N495" s="272" t="s">
        <v>27</v>
      </c>
      <c r="O495" s="790">
        <f>ROUND(G495*K495,2)</f>
        <v>29.12</v>
      </c>
      <c r="P495" s="790"/>
      <c r="Q495" s="790"/>
      <c r="R495" s="790"/>
      <c r="AL495" s="791"/>
      <c r="AM495" s="791"/>
      <c r="AN495" s="498" t="s">
        <v>82</v>
      </c>
      <c r="AO495" s="498"/>
      <c r="AP495" s="499">
        <f>S152</f>
        <v>5.55</v>
      </c>
      <c r="AQ495" s="498"/>
      <c r="AR495" s="498"/>
      <c r="AT495" s="498" t="s">
        <v>345</v>
      </c>
      <c r="AU495" s="498"/>
      <c r="AV495" s="639">
        <f>AL494</f>
        <v>0.65</v>
      </c>
      <c r="AW495" s="639"/>
      <c r="AX495" s="639"/>
      <c r="AY495" s="654" t="s">
        <v>15</v>
      </c>
      <c r="AZ495" s="499">
        <f>AI498</f>
        <v>5.6</v>
      </c>
      <c r="BA495" s="499"/>
      <c r="BB495" s="499"/>
      <c r="BL495" s="216"/>
    </row>
    <row r="496" spans="1:64" s="215" customFormat="1">
      <c r="A496" s="213"/>
      <c r="B496" s="214"/>
      <c r="AI496" s="499">
        <f>P39/100</f>
        <v>0.7</v>
      </c>
      <c r="AJ496" s="499"/>
      <c r="AK496" s="499"/>
      <c r="AL496" s="499"/>
      <c r="AT496" s="498"/>
      <c r="AU496" s="498"/>
      <c r="AV496" s="499">
        <f>AI496</f>
        <v>0.7</v>
      </c>
      <c r="AW496" s="498"/>
      <c r="AX496" s="498"/>
      <c r="AY496" s="654"/>
      <c r="AZ496" s="499"/>
      <c r="BA496" s="499"/>
      <c r="BB496" s="499"/>
      <c r="BL496" s="216"/>
    </row>
    <row r="497" spans="1:64" s="215" customFormat="1">
      <c r="A497" s="213"/>
      <c r="B497" s="214"/>
      <c r="O497" s="665" t="s">
        <v>346</v>
      </c>
      <c r="P497" s="665"/>
      <c r="Q497" s="795">
        <f>O495</f>
        <v>29.12</v>
      </c>
      <c r="R497" s="796"/>
      <c r="S497" s="796"/>
      <c r="T497" s="503" t="s">
        <v>15</v>
      </c>
      <c r="U497" s="659">
        <f>O474</f>
        <v>0.46</v>
      </c>
      <c r="V497" s="659"/>
      <c r="W497" s="659"/>
      <c r="BL497" s="216"/>
    </row>
    <row r="498" spans="1:64" s="215" customFormat="1">
      <c r="A498" s="213"/>
      <c r="B498" s="214"/>
      <c r="O498" s="665"/>
      <c r="P498" s="665"/>
      <c r="Q498" s="659">
        <f>O474</f>
        <v>0.46</v>
      </c>
      <c r="R498" s="498"/>
      <c r="S498" s="498"/>
      <c r="T498" s="503"/>
      <c r="U498" s="659"/>
      <c r="V498" s="659"/>
      <c r="W498" s="659"/>
      <c r="AG498" s="498" t="s">
        <v>81</v>
      </c>
      <c r="AH498" s="498"/>
      <c r="AI498" s="499">
        <f>T147</f>
        <v>5.6</v>
      </c>
      <c r="AJ498" s="498"/>
      <c r="AK498" s="498"/>
      <c r="AT498" s="276" t="s">
        <v>345</v>
      </c>
      <c r="AU498" s="276"/>
      <c r="AV498" s="652">
        <f>ROUND(AV495/AV496*AZ495,1)</f>
        <v>5.2</v>
      </c>
      <c r="AW498" s="652"/>
      <c r="AX498" s="652"/>
      <c r="BL498" s="216"/>
    </row>
    <row r="499" spans="1:64" s="215" customFormat="1">
      <c r="A499" s="213"/>
      <c r="B499" s="214"/>
      <c r="AG499" s="259"/>
      <c r="AH499" s="259"/>
      <c r="AI499" s="357"/>
      <c r="AJ499" s="259"/>
      <c r="AK499" s="259"/>
      <c r="BL499" s="216"/>
    </row>
    <row r="500" spans="1:64" s="215" customFormat="1">
      <c r="A500" s="213"/>
      <c r="B500" s="214"/>
      <c r="O500" s="500" t="s">
        <v>347</v>
      </c>
      <c r="P500" s="500"/>
      <c r="Q500" s="790">
        <f>ROUND(SQRT(Q497/Q498)*U497,2)</f>
        <v>3.66</v>
      </c>
      <c r="R500" s="790"/>
      <c r="S500" s="790"/>
      <c r="T500" s="358"/>
      <c r="U500" s="272" t="s">
        <v>75</v>
      </c>
      <c r="V500" s="260">
        <v>2</v>
      </c>
      <c r="W500" s="276" t="s">
        <v>15</v>
      </c>
      <c r="X500" s="790">
        <f>O474</f>
        <v>0.46</v>
      </c>
      <c r="Y500" s="500"/>
      <c r="Z500" s="500"/>
      <c r="AA500" s="272" t="s">
        <v>27</v>
      </c>
      <c r="AB500" s="790">
        <f>ROUND(V500*X500,2)</f>
        <v>0.92</v>
      </c>
      <c r="AC500" s="500"/>
      <c r="AD500" s="500"/>
      <c r="AG500" s="259"/>
      <c r="AH500" s="259"/>
      <c r="BL500" s="216"/>
    </row>
    <row r="501" spans="1:64" s="215" customFormat="1">
      <c r="A501" s="213"/>
      <c r="B501" s="214"/>
      <c r="AG501" s="259"/>
      <c r="AH501" s="259"/>
      <c r="AI501" s="357"/>
      <c r="AJ501" s="259"/>
      <c r="AK501" s="259"/>
      <c r="BL501" s="216"/>
    </row>
    <row r="502" spans="1:64" s="215" customFormat="1">
      <c r="A502" s="213"/>
      <c r="B502" s="214"/>
      <c r="F502" s="258" t="s">
        <v>348</v>
      </c>
      <c r="L502" s="793" t="s">
        <v>83</v>
      </c>
      <c r="M502" s="793"/>
      <c r="N502" s="794">
        <f>AB500</f>
        <v>0.92</v>
      </c>
      <c r="O502" s="794"/>
      <c r="P502" s="794"/>
      <c r="AG502" s="259"/>
      <c r="AH502" s="259"/>
      <c r="AI502" s="357"/>
      <c r="AJ502" s="259"/>
      <c r="AK502" s="259"/>
      <c r="BL502" s="216"/>
    </row>
    <row r="503" spans="1:64" s="215" customFormat="1">
      <c r="A503" s="213"/>
      <c r="B503" s="214"/>
      <c r="AG503" s="259"/>
      <c r="AH503" s="259"/>
      <c r="AI503" s="357"/>
      <c r="AJ503" s="259"/>
      <c r="AK503" s="259"/>
      <c r="BL503" s="216"/>
    </row>
    <row r="504" spans="1:64" s="215" customFormat="1">
      <c r="A504" s="213"/>
      <c r="B504" s="214"/>
      <c r="E504" s="356" t="s">
        <v>339</v>
      </c>
      <c r="BL504" s="216"/>
    </row>
    <row r="505" spans="1:64" s="215" customFormat="1">
      <c r="A505" s="213"/>
      <c r="B505" s="214"/>
      <c r="BL505" s="216"/>
    </row>
    <row r="506" spans="1:64" s="215" customFormat="1">
      <c r="A506" s="213"/>
      <c r="B506" s="214"/>
      <c r="L506" s="498" t="s">
        <v>340</v>
      </c>
      <c r="M506" s="498"/>
      <c r="N506" s="498"/>
      <c r="O506" s="498">
        <v>0.85</v>
      </c>
      <c r="P506" s="498"/>
      <c r="Q506" s="323" t="s">
        <v>15</v>
      </c>
      <c r="R506" s="497">
        <f>F14</f>
        <v>280</v>
      </c>
      <c r="S506" s="498"/>
      <c r="T506" s="498"/>
      <c r="U506" s="498"/>
      <c r="V506" s="323" t="s">
        <v>15</v>
      </c>
      <c r="W506" s="659">
        <f>N502</f>
        <v>0.92</v>
      </c>
      <c r="X506" s="498"/>
      <c r="Y506" s="498"/>
      <c r="Z506" s="498"/>
      <c r="BL506" s="216"/>
    </row>
    <row r="507" spans="1:64" s="215" customFormat="1" ht="9" customHeight="1">
      <c r="A507" s="213"/>
      <c r="B507" s="214"/>
      <c r="BL507" s="216"/>
    </row>
    <row r="508" spans="1:64" s="215" customFormat="1">
      <c r="A508" s="213"/>
      <c r="B508" s="214"/>
      <c r="L508" s="500" t="s">
        <v>340</v>
      </c>
      <c r="M508" s="500"/>
      <c r="N508" s="500"/>
      <c r="O508" s="597">
        <f>ROUND(O506*R506*10*W506,2)</f>
        <v>2189.6</v>
      </c>
      <c r="P508" s="597"/>
      <c r="Q508" s="597"/>
      <c r="R508" s="597"/>
      <c r="S508" s="597"/>
      <c r="BL508" s="216"/>
    </row>
    <row r="509" spans="1:64" s="215" customFormat="1">
      <c r="A509" s="213"/>
      <c r="B509" s="214"/>
      <c r="BL509" s="216"/>
    </row>
    <row r="510" spans="1:64" s="215" customFormat="1">
      <c r="A510" s="213"/>
      <c r="B510" s="214"/>
      <c r="E510" s="356" t="s">
        <v>139</v>
      </c>
      <c r="BL510" s="216"/>
    </row>
    <row r="511" spans="1:64" s="215" customFormat="1">
      <c r="A511" s="213"/>
      <c r="B511" s="214"/>
      <c r="K511" s="500" t="s">
        <v>341</v>
      </c>
      <c r="L511" s="500"/>
      <c r="M511" s="792">
        <f>E184</f>
        <v>571.12</v>
      </c>
      <c r="N511" s="635"/>
      <c r="O511" s="635"/>
      <c r="P511" s="635"/>
      <c r="R511" s="654" t="s">
        <v>27</v>
      </c>
      <c r="S511" s="597">
        <f>ROUND(M511/M512,2)</f>
        <v>815.89</v>
      </c>
      <c r="T511" s="597"/>
      <c r="U511" s="597"/>
      <c r="V511" s="597"/>
      <c r="BL511" s="216"/>
    </row>
    <row r="512" spans="1:64" s="215" customFormat="1">
      <c r="A512" s="213"/>
      <c r="B512" s="214"/>
      <c r="K512" s="500"/>
      <c r="L512" s="500"/>
      <c r="M512" s="709">
        <f>AD469</f>
        <v>0.7</v>
      </c>
      <c r="N512" s="498"/>
      <c r="O512" s="498"/>
      <c r="P512" s="498"/>
      <c r="R512" s="654"/>
      <c r="S512" s="597"/>
      <c r="T512" s="597"/>
      <c r="U512" s="597"/>
      <c r="V512" s="597"/>
      <c r="BL512" s="216"/>
    </row>
    <row r="513" spans="1:64" s="215" customFormat="1">
      <c r="A513" s="213"/>
      <c r="B513" s="214"/>
      <c r="BL513" s="216"/>
    </row>
    <row r="514" spans="1:64" s="215" customFormat="1">
      <c r="A514" s="213"/>
      <c r="B514" s="214"/>
      <c r="F514" s="258" t="s">
        <v>202</v>
      </c>
      <c r="BL514" s="216"/>
    </row>
    <row r="515" spans="1:64" s="215" customFormat="1">
      <c r="A515" s="213"/>
      <c r="B515" s="214"/>
      <c r="BL515" s="216"/>
    </row>
    <row r="516" spans="1:64" s="215" customFormat="1" ht="18.75">
      <c r="A516" s="213"/>
      <c r="B516" s="214"/>
      <c r="L516" s="780">
        <f>O508</f>
        <v>2189.6</v>
      </c>
      <c r="M516" s="780"/>
      <c r="N516" s="780"/>
      <c r="O516" s="780"/>
      <c r="P516" s="780"/>
      <c r="Q516" s="781" t="s">
        <v>327</v>
      </c>
      <c r="R516" s="782"/>
      <c r="S516" s="780">
        <f>S511</f>
        <v>815.89</v>
      </c>
      <c r="T516" s="780"/>
      <c r="U516" s="780"/>
      <c r="V516" s="780"/>
      <c r="Z516" s="797" t="str">
        <f>IF(L516&gt;S516,"OK Cumple","No Cumple")</f>
        <v>OK Cumple</v>
      </c>
      <c r="AA516" s="797"/>
      <c r="AB516" s="797"/>
      <c r="AC516" s="797"/>
      <c r="BL516" s="216"/>
    </row>
    <row r="517" spans="1:64" s="215" customFormat="1">
      <c r="A517" s="213"/>
      <c r="B517" s="214"/>
      <c r="BL517" s="216"/>
    </row>
    <row r="518" spans="1:64" s="215" customFormat="1">
      <c r="A518" s="213"/>
      <c r="B518" s="359"/>
      <c r="C518" s="360"/>
      <c r="D518" s="360"/>
      <c r="E518" s="360"/>
      <c r="F518" s="360"/>
      <c r="G518" s="360"/>
      <c r="H518" s="360"/>
      <c r="I518" s="360"/>
      <c r="J518" s="360"/>
      <c r="K518" s="360"/>
      <c r="L518" s="360"/>
      <c r="M518" s="360"/>
      <c r="N518" s="360"/>
      <c r="O518" s="360"/>
      <c r="P518" s="360"/>
      <c r="Q518" s="360"/>
      <c r="R518" s="360"/>
      <c r="S518" s="360"/>
      <c r="T518" s="360"/>
      <c r="U518" s="360"/>
      <c r="V518" s="360"/>
      <c r="W518" s="360"/>
      <c r="X518" s="360"/>
      <c r="Y518" s="360"/>
      <c r="Z518" s="360"/>
      <c r="AA518" s="360"/>
      <c r="AB518" s="360"/>
      <c r="AC518" s="360"/>
      <c r="AD518" s="360"/>
      <c r="AE518" s="360"/>
      <c r="AF518" s="360"/>
      <c r="AG518" s="360"/>
      <c r="AH518" s="360"/>
      <c r="AI518" s="360"/>
      <c r="AJ518" s="360"/>
      <c r="AK518" s="360"/>
      <c r="AL518" s="360"/>
      <c r="AM518" s="360"/>
      <c r="AN518" s="360"/>
      <c r="AO518" s="360"/>
      <c r="AP518" s="360"/>
      <c r="AQ518" s="360"/>
      <c r="AR518" s="360"/>
      <c r="AS518" s="360"/>
      <c r="AT518" s="360"/>
      <c r="AU518" s="360"/>
      <c r="AV518" s="360"/>
      <c r="AW518" s="360"/>
      <c r="AX518" s="360"/>
      <c r="AY518" s="360"/>
      <c r="AZ518" s="360"/>
      <c r="BA518" s="360"/>
      <c r="BB518" s="360"/>
      <c r="BC518" s="360"/>
      <c r="BD518" s="360"/>
      <c r="BE518" s="360"/>
      <c r="BF518" s="360"/>
      <c r="BG518" s="360"/>
      <c r="BH518" s="360"/>
      <c r="BI518" s="360"/>
      <c r="BJ518" s="360"/>
      <c r="BK518" s="360"/>
      <c r="BL518" s="361"/>
    </row>
    <row r="519" spans="1:64" s="215" customFormat="1" ht="22.5">
      <c r="A519" s="213"/>
      <c r="B519" s="798" t="s">
        <v>349</v>
      </c>
      <c r="C519" s="799"/>
      <c r="D519" s="799"/>
      <c r="E519" s="799"/>
      <c r="F519" s="799"/>
      <c r="G519" s="799"/>
      <c r="H519" s="799"/>
      <c r="I519" s="799"/>
      <c r="J519" s="799"/>
      <c r="K519" s="799"/>
      <c r="L519" s="799"/>
      <c r="M519" s="799"/>
      <c r="N519" s="799"/>
      <c r="O519" s="799"/>
      <c r="P519" s="799"/>
      <c r="Q519" s="799"/>
      <c r="R519" s="799"/>
      <c r="S519" s="799"/>
      <c r="T519" s="799"/>
      <c r="U519" s="799"/>
      <c r="V519" s="799"/>
      <c r="W519" s="799"/>
      <c r="X519" s="799"/>
      <c r="Y519" s="799"/>
      <c r="Z519" s="799"/>
      <c r="AA519" s="799"/>
      <c r="AB519" s="799"/>
      <c r="AC519" s="799"/>
      <c r="AD519" s="799"/>
      <c r="AE519" s="799"/>
      <c r="AF519" s="799"/>
      <c r="AG519" s="799"/>
      <c r="AH519" s="799"/>
      <c r="AI519" s="799"/>
      <c r="AJ519" s="799"/>
      <c r="AK519" s="799"/>
      <c r="AL519" s="799"/>
      <c r="AM519" s="799"/>
      <c r="AN519" s="799"/>
      <c r="AO519" s="799"/>
      <c r="AP519" s="799"/>
      <c r="AQ519" s="799"/>
      <c r="AR519" s="799"/>
      <c r="AS519" s="799"/>
      <c r="AT519" s="799"/>
      <c r="AU519" s="799"/>
      <c r="AV519" s="799"/>
      <c r="AW519" s="799"/>
      <c r="AX519" s="799"/>
      <c r="AY519" s="799"/>
      <c r="AZ519" s="799"/>
      <c r="BA519" s="799"/>
      <c r="BB519" s="799"/>
      <c r="BC519" s="799"/>
      <c r="BD519" s="799"/>
      <c r="BE519" s="799"/>
      <c r="BF519" s="799"/>
      <c r="BG519" s="799"/>
      <c r="BH519" s="799"/>
      <c r="BI519" s="799"/>
      <c r="BJ519" s="799"/>
      <c r="BK519" s="799"/>
      <c r="BL519" s="800"/>
    </row>
    <row r="520" spans="1:64" s="215" customFormat="1">
      <c r="A520" s="213"/>
      <c r="B520" s="214"/>
      <c r="BL520" s="216"/>
    </row>
    <row r="521" spans="1:64" s="215" customFormat="1" ht="19.5">
      <c r="A521" s="213"/>
      <c r="B521" s="214"/>
      <c r="D521" s="362" t="s">
        <v>350</v>
      </c>
      <c r="E521" s="363"/>
      <c r="F521" s="363"/>
      <c r="G521" s="364"/>
      <c r="H521" s="364"/>
      <c r="I521" s="364"/>
      <c r="J521" s="364"/>
      <c r="K521" s="364"/>
      <c r="L521" s="364"/>
      <c r="M521" s="364"/>
      <c r="N521" s="364"/>
      <c r="O521" s="364"/>
      <c r="P521" s="364"/>
      <c r="Q521" s="364"/>
      <c r="R521" s="364"/>
      <c r="S521" s="364"/>
      <c r="T521" s="364"/>
      <c r="U521" s="364"/>
      <c r="V521" s="363"/>
      <c r="W521" s="363"/>
      <c r="X521" s="363"/>
      <c r="Y521" s="363"/>
      <c r="Z521" s="363"/>
      <c r="AA521" s="363"/>
      <c r="AB521" s="363"/>
      <c r="AC521" s="363"/>
      <c r="AD521" s="363"/>
      <c r="AE521" s="364"/>
      <c r="AF521" s="364"/>
      <c r="AG521" s="364"/>
      <c r="AH521" s="364"/>
      <c r="AI521" s="364"/>
      <c r="AJ521" s="364"/>
      <c r="AK521" s="363"/>
      <c r="AL521" s="363"/>
      <c r="AM521" s="363"/>
      <c r="AN521" s="363"/>
      <c r="AO521" s="363"/>
      <c r="AP521" s="363"/>
      <c r="AQ521" s="363"/>
      <c r="AR521" s="363"/>
      <c r="AS521" s="363"/>
      <c r="AT521" s="363"/>
      <c r="AU521" s="363"/>
      <c r="AV521" s="363"/>
      <c r="AW521" s="365"/>
      <c r="BL521" s="216"/>
    </row>
    <row r="522" spans="1:64" s="215" customFormat="1" ht="18.75" thickBot="1">
      <c r="A522" s="213"/>
      <c r="B522" s="214"/>
      <c r="W522" s="693" t="s">
        <v>238</v>
      </c>
      <c r="X522" s="693"/>
      <c r="Y522" s="693"/>
      <c r="Z522" s="693"/>
      <c r="AA522" s="693"/>
      <c r="BL522" s="216"/>
    </row>
    <row r="523" spans="1:64" s="215" customFormat="1" ht="19.5" thickBot="1">
      <c r="A523" s="213"/>
      <c r="B523" s="214"/>
      <c r="W523" s="303" t="s">
        <v>239</v>
      </c>
      <c r="X523" s="304" t="s">
        <v>27</v>
      </c>
      <c r="Y523" s="788">
        <v>0.9</v>
      </c>
      <c r="Z523" s="788"/>
      <c r="AA523" s="789"/>
      <c r="BL523" s="216"/>
    </row>
    <row r="524" spans="1:64" s="215" customFormat="1" ht="22.5" customHeight="1">
      <c r="A524" s="213"/>
      <c r="B524" s="214"/>
      <c r="D524" s="366" t="s">
        <v>351</v>
      </c>
      <c r="F524" s="366"/>
      <c r="G524" s="366"/>
      <c r="H524" s="366"/>
      <c r="I524" s="366"/>
      <c r="J524" s="366"/>
      <c r="K524" s="366"/>
      <c r="BL524" s="216"/>
    </row>
    <row r="525" spans="1:64" s="371" customFormat="1" ht="21">
      <c r="A525" s="367"/>
      <c r="B525" s="368"/>
      <c r="C525" s="240"/>
      <c r="D525" s="240"/>
      <c r="E525" s="240"/>
      <c r="F525" s="369"/>
      <c r="G525" s="240"/>
      <c r="H525" s="240"/>
      <c r="I525" s="240"/>
      <c r="J525" s="240"/>
      <c r="K525" s="370"/>
      <c r="L525" s="240"/>
      <c r="M525" s="240"/>
      <c r="N525" s="240"/>
      <c r="O525" s="369"/>
      <c r="P525" s="240"/>
      <c r="Q525" s="240"/>
      <c r="R525" s="240"/>
      <c r="S525" s="240"/>
      <c r="T525" s="240"/>
      <c r="U525" s="378"/>
      <c r="V525" s="240"/>
      <c r="W525" s="240"/>
      <c r="AQ525" s="372">
        <v>5</v>
      </c>
      <c r="BL525" s="373"/>
    </row>
    <row r="526" spans="1:64" s="371" customFormat="1" ht="21">
      <c r="A526" s="367"/>
      <c r="B526" s="368"/>
      <c r="C526" s="240"/>
      <c r="D526" s="240"/>
      <c r="E526" s="240"/>
      <c r="F526" s="369"/>
      <c r="G526" s="240"/>
      <c r="H526" s="240"/>
      <c r="I526" s="240"/>
      <c r="J526" s="240"/>
      <c r="Q526" s="801" t="s">
        <v>352</v>
      </c>
      <c r="R526" s="801"/>
      <c r="T526" s="550">
        <v>2</v>
      </c>
      <c r="U526" s="802">
        <f>W337</f>
        <v>0.92</v>
      </c>
      <c r="V526" s="802"/>
      <c r="W526" s="802"/>
      <c r="X526" s="803" t="s">
        <v>31</v>
      </c>
      <c r="Z526" s="550">
        <v>4</v>
      </c>
      <c r="AA526" s="550"/>
      <c r="AB526" s="490" t="s">
        <v>15</v>
      </c>
      <c r="AC526" s="816">
        <f>U526</f>
        <v>0.92</v>
      </c>
      <c r="AD526" s="816"/>
      <c r="AE526" s="816"/>
      <c r="AF526" s="818">
        <v>2</v>
      </c>
      <c r="AG526" s="803" t="s">
        <v>31</v>
      </c>
      <c r="AH526" s="375">
        <v>8</v>
      </c>
      <c r="AI526" s="819">
        <f>AD287</f>
        <v>353.33</v>
      </c>
      <c r="AJ526" s="819"/>
      <c r="AK526" s="819"/>
      <c r="AL526" s="819"/>
      <c r="AM526" s="819"/>
      <c r="AN526" s="819"/>
      <c r="AO526" s="553">
        <v>10</v>
      </c>
      <c r="AP526" s="553"/>
      <c r="AQ526" s="376"/>
      <c r="AR526" s="377"/>
      <c r="AS526" s="377"/>
      <c r="AT526" s="377"/>
      <c r="BL526" s="373"/>
    </row>
    <row r="527" spans="1:64" s="371" customFormat="1" ht="21">
      <c r="A527" s="367"/>
      <c r="B527" s="368"/>
      <c r="C527" s="240"/>
      <c r="D527" s="240"/>
      <c r="E527" s="240"/>
      <c r="F527" s="369"/>
      <c r="G527" s="240"/>
      <c r="H527" s="240"/>
      <c r="I527" s="240"/>
      <c r="J527" s="240"/>
      <c r="Q527" s="801"/>
      <c r="R527" s="801"/>
      <c r="T527" s="550"/>
      <c r="U527" s="802"/>
      <c r="V527" s="802"/>
      <c r="W527" s="802"/>
      <c r="X527" s="803"/>
      <c r="Z527" s="550"/>
      <c r="AA527" s="550"/>
      <c r="AB527" s="804"/>
      <c r="AC527" s="817"/>
      <c r="AD527" s="817"/>
      <c r="AE527" s="817"/>
      <c r="AF527" s="818"/>
      <c r="AG527" s="803"/>
      <c r="AH527" s="554">
        <v>0.85</v>
      </c>
      <c r="AI527" s="551"/>
      <c r="AJ527" s="232" t="s">
        <v>15</v>
      </c>
      <c r="AK527" s="551">
        <f>Y523</f>
        <v>0.9</v>
      </c>
      <c r="AL527" s="553"/>
      <c r="AM527" s="820">
        <f>F14</f>
        <v>280</v>
      </c>
      <c r="AN527" s="820"/>
      <c r="AO527" s="820"/>
      <c r="AP527" s="820"/>
      <c r="AQ527" s="820"/>
      <c r="AR527" s="812">
        <f>T147</f>
        <v>5.6</v>
      </c>
      <c r="AS527" s="812"/>
      <c r="AT527" s="812"/>
      <c r="BL527" s="373"/>
    </row>
    <row r="528" spans="1:64" s="371" customFormat="1" ht="21">
      <c r="A528" s="367"/>
      <c r="B528" s="368"/>
      <c r="C528" s="240"/>
      <c r="D528" s="240"/>
      <c r="E528" s="240"/>
      <c r="F528" s="369"/>
      <c r="G528" s="240"/>
      <c r="H528" s="240"/>
      <c r="I528" s="240"/>
      <c r="J528" s="240"/>
      <c r="Q528" s="801"/>
      <c r="R528" s="801"/>
      <c r="S528" s="231"/>
      <c r="T528" s="813">
        <v>2</v>
      </c>
      <c r="U528" s="813"/>
      <c r="V528" s="813"/>
      <c r="W528" s="813"/>
      <c r="X528" s="813"/>
      <c r="Y528" s="813"/>
      <c r="Z528" s="813"/>
      <c r="AA528" s="813"/>
      <c r="AB528" s="813"/>
      <c r="AC528" s="813"/>
      <c r="AD528" s="813"/>
      <c r="AE528" s="813"/>
      <c r="AF528" s="813"/>
      <c r="AG528" s="813"/>
      <c r="AH528" s="813"/>
      <c r="AI528" s="813"/>
      <c r="AJ528" s="813"/>
      <c r="AK528" s="813"/>
      <c r="AL528" s="813"/>
      <c r="AM528" s="813"/>
      <c r="AN528" s="813"/>
      <c r="AO528" s="813"/>
      <c r="AP528" s="813"/>
      <c r="AQ528" s="813"/>
      <c r="AR528" s="813"/>
      <c r="AS528" s="813"/>
      <c r="AT528" s="813"/>
      <c r="BL528" s="373"/>
    </row>
    <row r="529" spans="1:64" s="371" customFormat="1" ht="13.5" customHeight="1">
      <c r="A529" s="367"/>
      <c r="B529" s="368"/>
      <c r="C529" s="240"/>
      <c r="D529" s="240"/>
      <c r="E529" s="240"/>
      <c r="F529" s="369"/>
      <c r="G529" s="240"/>
      <c r="H529" s="240"/>
      <c r="I529" s="240"/>
      <c r="J529" s="240"/>
      <c r="AD529" s="240"/>
      <c r="AG529" s="240"/>
      <c r="BL529" s="373"/>
    </row>
    <row r="530" spans="1:64" s="371" customFormat="1" ht="21">
      <c r="A530" s="367"/>
      <c r="B530" s="368"/>
      <c r="C530" s="240"/>
      <c r="D530" s="240"/>
      <c r="E530" s="240"/>
      <c r="F530" s="369"/>
      <c r="G530" s="240"/>
      <c r="H530" s="240"/>
      <c r="I530" s="240"/>
      <c r="J530" s="240"/>
      <c r="K530" s="370"/>
      <c r="L530" s="240"/>
      <c r="M530" s="240"/>
      <c r="N530" s="240"/>
      <c r="O530" s="369"/>
      <c r="P530" s="240"/>
      <c r="Q530" s="801" t="s">
        <v>352</v>
      </c>
      <c r="R530" s="801"/>
      <c r="S530" s="814">
        <f>ROUND(((T526*U526*100)-SQRT(((Z526*(AC526*100)^AF526)-((AH526*AI526*AO526^AQ525)/(AH527*AK527*AM527*AR527*100)))))/T528,2)</f>
        <v>3.26</v>
      </c>
      <c r="T530" s="814"/>
      <c r="U530" s="814"/>
      <c r="V530" s="814"/>
      <c r="W530" s="814"/>
      <c r="BL530" s="373"/>
    </row>
    <row r="531" spans="1:64" s="371" customFormat="1" ht="10.5" customHeight="1">
      <c r="A531" s="367"/>
      <c r="B531" s="368"/>
      <c r="C531" s="240"/>
      <c r="D531" s="240"/>
      <c r="E531" s="240"/>
      <c r="G531" s="240"/>
      <c r="H531" s="240"/>
      <c r="I531" s="240"/>
      <c r="J531" s="240"/>
      <c r="K531" s="240"/>
      <c r="L531" s="240"/>
      <c r="M531" s="240"/>
      <c r="N531" s="240"/>
      <c r="O531" s="369"/>
      <c r="P531" s="240"/>
      <c r="Q531" s="240"/>
      <c r="R531" s="240"/>
      <c r="S531" s="240"/>
      <c r="T531" s="240"/>
      <c r="U531" s="378"/>
      <c r="V531" s="240"/>
      <c r="W531" s="240"/>
      <c r="BL531" s="373"/>
    </row>
    <row r="532" spans="1:64" s="371" customFormat="1" ht="21">
      <c r="A532" s="367"/>
      <c r="B532" s="368"/>
      <c r="C532" s="240"/>
      <c r="D532" s="366" t="s">
        <v>353</v>
      </c>
      <c r="G532" s="366"/>
      <c r="H532" s="366"/>
      <c r="I532" s="366"/>
      <c r="J532" s="366"/>
      <c r="K532" s="366"/>
      <c r="L532" s="240"/>
      <c r="M532" s="240"/>
      <c r="N532" s="240"/>
      <c r="O532" s="369"/>
      <c r="P532" s="240"/>
      <c r="Q532" s="240"/>
      <c r="R532" s="240"/>
      <c r="S532" s="240"/>
      <c r="T532" s="240"/>
      <c r="U532" s="378"/>
      <c r="V532" s="240"/>
      <c r="W532" s="240"/>
      <c r="BL532" s="373"/>
    </row>
    <row r="533" spans="1:64" s="371" customFormat="1" ht="21">
      <c r="A533" s="367"/>
      <c r="B533" s="368"/>
      <c r="C533" s="240"/>
      <c r="D533" s="240"/>
      <c r="E533" s="240"/>
      <c r="F533" s="369"/>
      <c r="G533" s="240"/>
      <c r="H533" s="240"/>
      <c r="I533" s="240"/>
      <c r="J533" s="240"/>
      <c r="K533" s="550" t="s">
        <v>354</v>
      </c>
      <c r="L533" s="550"/>
      <c r="O533" s="369"/>
      <c r="P533" s="807">
        <f>AI526</f>
        <v>353.33</v>
      </c>
      <c r="Q533" s="807"/>
      <c r="R533" s="807"/>
      <c r="S533" s="807"/>
      <c r="T533" s="807"/>
      <c r="U533" s="807"/>
      <c r="V533" s="807"/>
      <c r="W533" s="807"/>
      <c r="X533" s="807"/>
      <c r="Y533" s="807"/>
      <c r="Z533" s="807"/>
      <c r="AA533" s="807"/>
      <c r="AB533" s="240"/>
      <c r="AC533" s="240"/>
      <c r="AD533" s="240"/>
      <c r="AE533" s="240"/>
      <c r="AF533" s="240"/>
      <c r="AG533" s="240"/>
      <c r="BL533" s="373"/>
    </row>
    <row r="534" spans="1:64" s="371" customFormat="1" ht="21.75" thickBot="1">
      <c r="A534" s="367"/>
      <c r="B534" s="368"/>
      <c r="C534" s="240"/>
      <c r="D534" s="240"/>
      <c r="E534" s="240"/>
      <c r="F534" s="369"/>
      <c r="G534" s="240"/>
      <c r="H534" s="240"/>
      <c r="I534" s="240"/>
      <c r="J534" s="240"/>
      <c r="K534" s="550"/>
      <c r="L534" s="550"/>
      <c r="M534" s="489">
        <v>0.9</v>
      </c>
      <c r="N534" s="489"/>
      <c r="O534" s="490" t="s">
        <v>15</v>
      </c>
      <c r="P534" s="555">
        <f>F15</f>
        <v>3500</v>
      </c>
      <c r="Q534" s="555"/>
      <c r="R534" s="555"/>
      <c r="S534" s="555"/>
      <c r="T534" s="555"/>
      <c r="U534" s="809">
        <f>W337</f>
        <v>0.92</v>
      </c>
      <c r="V534" s="809"/>
      <c r="W534" s="809"/>
      <c r="X534" s="803" t="s">
        <v>31</v>
      </c>
      <c r="Y534" s="815">
        <f>S530</f>
        <v>3.26</v>
      </c>
      <c r="Z534" s="815"/>
      <c r="AA534" s="815"/>
      <c r="AB534" s="240"/>
      <c r="AC534" s="240"/>
      <c r="AD534" s="240"/>
      <c r="BL534" s="373"/>
    </row>
    <row r="535" spans="1:64" s="371" customFormat="1" ht="21">
      <c r="A535" s="367"/>
      <c r="B535" s="368"/>
      <c r="C535" s="240"/>
      <c r="D535" s="240"/>
      <c r="E535" s="240"/>
      <c r="F535" s="369"/>
      <c r="G535" s="240"/>
      <c r="H535" s="240"/>
      <c r="I535" s="240"/>
      <c r="J535" s="240"/>
      <c r="K535" s="550"/>
      <c r="L535" s="550"/>
      <c r="M535" s="489"/>
      <c r="N535" s="489"/>
      <c r="O535" s="490"/>
      <c r="P535" s="555"/>
      <c r="Q535" s="555"/>
      <c r="R535" s="555"/>
      <c r="S535" s="555"/>
      <c r="T535" s="555"/>
      <c r="U535" s="809"/>
      <c r="V535" s="809"/>
      <c r="W535" s="809"/>
      <c r="X535" s="803"/>
      <c r="Y535" s="550">
        <v>2</v>
      </c>
      <c r="Z535" s="550"/>
      <c r="AA535" s="550"/>
      <c r="AB535" s="240"/>
      <c r="AC535" s="240"/>
      <c r="AD535" s="240"/>
      <c r="BL535" s="373"/>
    </row>
    <row r="536" spans="1:64" s="371" customFormat="1" ht="9" customHeight="1">
      <c r="A536" s="367"/>
      <c r="B536" s="368"/>
      <c r="C536" s="240"/>
      <c r="D536" s="240"/>
      <c r="E536" s="240"/>
      <c r="F536" s="369"/>
      <c r="G536" s="240"/>
      <c r="H536" s="240"/>
      <c r="I536" s="240"/>
      <c r="J536" s="240"/>
      <c r="U536" s="378"/>
      <c r="V536" s="240"/>
      <c r="W536" s="240"/>
      <c r="X536" s="240"/>
      <c r="Y536" s="240"/>
      <c r="Z536" s="240"/>
      <c r="AA536" s="240"/>
      <c r="AB536" s="240"/>
      <c r="AC536" s="240"/>
      <c r="AD536" s="240"/>
      <c r="AN536" s="240"/>
      <c r="BL536" s="373"/>
    </row>
    <row r="537" spans="1:64" s="371" customFormat="1" ht="21" customHeight="1">
      <c r="A537" s="367"/>
      <c r="B537" s="368"/>
      <c r="C537" s="240"/>
      <c r="D537" s="240"/>
      <c r="E537" s="240"/>
      <c r="G537" s="240"/>
      <c r="H537" s="240"/>
      <c r="I537" s="240"/>
      <c r="J537" s="240"/>
      <c r="K537" s="240"/>
      <c r="L537" s="240"/>
      <c r="M537" s="801" t="s">
        <v>355</v>
      </c>
      <c r="N537" s="801"/>
      <c r="O537" s="810">
        <f>ROUND((P533*10^5)/(M534*P534*(U534*100-(Y534/Y535))),2)</f>
        <v>124.12</v>
      </c>
      <c r="P537" s="810"/>
      <c r="Q537" s="810"/>
      <c r="R537" s="810"/>
      <c r="S537" s="810"/>
      <c r="T537" s="240"/>
      <c r="U537" s="378"/>
      <c r="V537" s="240"/>
      <c r="W537" s="240"/>
      <c r="X537" s="240"/>
      <c r="Y537" s="240"/>
      <c r="Z537" s="240"/>
      <c r="AA537" s="240"/>
      <c r="AB537" s="240"/>
      <c r="AC537" s="240"/>
      <c r="AD537" s="240"/>
      <c r="AE537" s="240"/>
      <c r="AF537" s="240"/>
      <c r="AG537" s="240"/>
      <c r="BL537" s="373"/>
    </row>
    <row r="538" spans="1:64" s="371" customFormat="1" ht="17.25" customHeight="1">
      <c r="A538" s="367"/>
      <c r="B538" s="368"/>
      <c r="C538" s="240"/>
      <c r="D538" s="240"/>
      <c r="E538" s="240"/>
      <c r="F538" s="423"/>
      <c r="G538" s="240"/>
      <c r="H538" s="240"/>
      <c r="I538" s="240"/>
      <c r="Q538" s="240"/>
      <c r="R538" s="240"/>
      <c r="S538" s="240"/>
      <c r="T538" s="240"/>
      <c r="U538" s="378"/>
      <c r="V538" s="240"/>
      <c r="W538" s="240"/>
      <c r="X538" s="240"/>
      <c r="Y538" s="240"/>
      <c r="Z538" s="240"/>
      <c r="AA538" s="240"/>
      <c r="AB538" s="240"/>
      <c r="AC538" s="240"/>
      <c r="AD538" s="240"/>
      <c r="AE538" s="240"/>
      <c r="AF538" s="240"/>
      <c r="AG538" s="240"/>
      <c r="BL538" s="373"/>
    </row>
    <row r="539" spans="1:64" s="371" customFormat="1" ht="21">
      <c r="A539" s="367"/>
      <c r="B539" s="368"/>
      <c r="C539" s="240"/>
      <c r="D539" s="366" t="s">
        <v>356</v>
      </c>
      <c r="F539" s="366"/>
      <c r="G539" s="366"/>
      <c r="H539" s="366"/>
      <c r="J539" s="240"/>
      <c r="K539" s="240"/>
      <c r="L539" s="240"/>
      <c r="M539" s="240"/>
      <c r="N539" s="240"/>
      <c r="O539" s="369"/>
      <c r="P539" s="240"/>
      <c r="Q539" s="240"/>
      <c r="R539" s="240"/>
      <c r="S539" s="240"/>
      <c r="T539" s="240"/>
      <c r="U539" s="378"/>
      <c r="V539" s="240"/>
      <c r="W539" s="240"/>
      <c r="X539" s="240"/>
      <c r="Y539" s="240"/>
      <c r="Z539" s="240"/>
      <c r="AA539" s="240"/>
      <c r="AB539" s="240"/>
      <c r="AC539" s="240"/>
      <c r="AD539" s="240"/>
      <c r="AE539" s="240"/>
      <c r="AF539" s="240"/>
      <c r="AG539" s="240"/>
      <c r="BL539" s="373"/>
    </row>
    <row r="540" spans="1:64" s="371" customFormat="1" ht="21">
      <c r="A540" s="367"/>
      <c r="B540" s="368"/>
      <c r="C540" s="240"/>
      <c r="D540" s="240"/>
      <c r="E540" s="240"/>
      <c r="F540" s="369"/>
      <c r="G540" s="240"/>
      <c r="H540" s="240"/>
      <c r="I540" s="240"/>
      <c r="J540" s="240"/>
      <c r="K540" s="550" t="s">
        <v>357</v>
      </c>
      <c r="L540" s="550"/>
      <c r="N540" s="811">
        <f>O537</f>
        <v>124.12</v>
      </c>
      <c r="O540" s="811"/>
      <c r="P540" s="811"/>
      <c r="Q540" s="811"/>
      <c r="R540" s="811"/>
      <c r="S540" s="811"/>
      <c r="T540" s="811"/>
      <c r="U540" s="378"/>
      <c r="V540" s="240"/>
      <c r="W540" s="240"/>
      <c r="X540" s="240"/>
      <c r="Y540" s="240"/>
      <c r="Z540" s="240"/>
      <c r="AA540" s="240"/>
      <c r="AB540" s="240"/>
      <c r="AG540" s="240"/>
      <c r="BL540" s="373"/>
    </row>
    <row r="541" spans="1:64" s="371" customFormat="1" ht="21">
      <c r="A541" s="367"/>
      <c r="B541" s="368"/>
      <c r="C541" s="240"/>
      <c r="D541" s="240"/>
      <c r="E541" s="240">
        <v>1E-3</v>
      </c>
      <c r="F541" s="369"/>
      <c r="G541" s="240"/>
      <c r="H541" s="240"/>
      <c r="I541" s="240"/>
      <c r="J541" s="240"/>
      <c r="K541" s="550"/>
      <c r="L541" s="550"/>
      <c r="N541" s="809">
        <f>O237</f>
        <v>5.55</v>
      </c>
      <c r="O541" s="809"/>
      <c r="P541" s="809"/>
      <c r="Q541" s="379" t="s">
        <v>15</v>
      </c>
      <c r="R541" s="809">
        <f>W337</f>
        <v>0.92</v>
      </c>
      <c r="S541" s="809"/>
      <c r="T541" s="809"/>
      <c r="U541" s="378"/>
      <c r="V541" s="240"/>
      <c r="W541" s="240"/>
      <c r="X541" s="240"/>
      <c r="Y541" s="240"/>
      <c r="Z541" s="240"/>
      <c r="AA541" s="240"/>
      <c r="AB541" s="240"/>
      <c r="AG541" s="240"/>
      <c r="BL541" s="373"/>
    </row>
    <row r="542" spans="1:64" s="371" customFormat="1" ht="21">
      <c r="A542" s="367"/>
      <c r="B542" s="368"/>
      <c r="C542" s="240"/>
      <c r="D542" s="240"/>
      <c r="E542" s="240"/>
      <c r="F542" s="369"/>
      <c r="G542" s="240"/>
      <c r="H542" s="240"/>
      <c r="I542" s="240"/>
      <c r="J542" s="240"/>
      <c r="K542" s="240"/>
      <c r="L542" s="240"/>
      <c r="M542" s="240"/>
      <c r="N542" s="240"/>
      <c r="O542" s="369"/>
      <c r="P542" s="240"/>
      <c r="Q542" s="240"/>
      <c r="R542" s="240"/>
      <c r="S542" s="240"/>
      <c r="T542" s="240"/>
      <c r="U542" s="378"/>
      <c r="V542" s="240"/>
      <c r="W542" s="240"/>
      <c r="X542" s="240"/>
      <c r="Y542" s="240"/>
      <c r="Z542" s="240"/>
      <c r="AA542" s="240"/>
      <c r="AB542" s="240"/>
      <c r="AC542" s="240"/>
      <c r="AD542" s="240"/>
      <c r="AE542" s="240"/>
      <c r="AF542" s="240"/>
      <c r="AG542" s="240"/>
      <c r="BL542" s="373"/>
    </row>
    <row r="543" spans="1:64" s="371" customFormat="1" ht="21">
      <c r="A543" s="367"/>
      <c r="B543" s="368"/>
      <c r="C543" s="240"/>
      <c r="D543" s="240"/>
      <c r="E543" s="240"/>
      <c r="F543" s="369"/>
      <c r="G543" s="240"/>
      <c r="H543" s="240"/>
      <c r="I543" s="240"/>
      <c r="K543" s="805" t="s">
        <v>357</v>
      </c>
      <c r="L543" s="805"/>
      <c r="M543" s="806">
        <f>ROUND(E541+(N540*10^-4)/(N541*R541),3)</f>
        <v>3.0000000000000001E-3</v>
      </c>
      <c r="N543" s="806"/>
      <c r="O543" s="806"/>
      <c r="P543" s="806"/>
      <c r="Q543" s="806"/>
      <c r="R543" s="380"/>
      <c r="S543" s="380"/>
      <c r="T543" s="380"/>
      <c r="U543" s="378"/>
      <c r="V543" s="240"/>
      <c r="W543" s="380" t="s">
        <v>358</v>
      </c>
      <c r="X543" s="240"/>
      <c r="Y543" s="240"/>
      <c r="Z543" s="240"/>
      <c r="AA543" s="240"/>
      <c r="AC543" s="240"/>
      <c r="AD543" s="240"/>
      <c r="AE543" s="240"/>
      <c r="AF543" s="240"/>
      <c r="AG543" s="240"/>
      <c r="BL543" s="373"/>
    </row>
    <row r="544" spans="1:64" s="371" customFormat="1" ht="11.25" customHeight="1">
      <c r="A544" s="367"/>
      <c r="B544" s="368"/>
      <c r="C544" s="240"/>
      <c r="D544" s="240"/>
      <c r="E544" s="240"/>
      <c r="H544" s="240"/>
      <c r="I544" s="240"/>
      <c r="J544" s="240"/>
      <c r="K544" s="240"/>
      <c r="L544" s="240"/>
      <c r="M544" s="240"/>
      <c r="N544" s="240"/>
      <c r="O544" s="369"/>
      <c r="P544" s="240"/>
      <c r="Q544" s="240"/>
      <c r="R544" s="240"/>
      <c r="S544" s="240"/>
      <c r="T544" s="240"/>
      <c r="U544" s="378"/>
      <c r="V544" s="240"/>
      <c r="W544" s="240"/>
      <c r="X544" s="240"/>
      <c r="Y544" s="240"/>
      <c r="Z544" s="240"/>
      <c r="AA544" s="240"/>
      <c r="AB544" s="240"/>
      <c r="AC544" s="240"/>
      <c r="AD544" s="240"/>
      <c r="AE544" s="240"/>
      <c r="AF544" s="240"/>
      <c r="AG544" s="240"/>
      <c r="BL544" s="373"/>
    </row>
    <row r="545" spans="1:64" s="371" customFormat="1" ht="9.75" customHeight="1">
      <c r="A545" s="367"/>
      <c r="B545" s="368"/>
      <c r="C545" s="240"/>
      <c r="D545" s="240"/>
      <c r="E545" s="240"/>
      <c r="H545" s="240"/>
      <c r="I545" s="240"/>
      <c r="J545" s="240"/>
      <c r="K545" s="240"/>
      <c r="L545" s="240"/>
      <c r="M545" s="240"/>
      <c r="N545" s="240"/>
      <c r="O545" s="369"/>
      <c r="P545" s="240"/>
      <c r="Q545" s="240"/>
      <c r="R545" s="240"/>
      <c r="S545" s="240"/>
      <c r="T545" s="240"/>
      <c r="U545" s="378"/>
      <c r="V545" s="240"/>
      <c r="W545" s="240"/>
      <c r="X545" s="240"/>
      <c r="Y545" s="240"/>
      <c r="Z545" s="240"/>
      <c r="AA545" s="240"/>
      <c r="AB545" s="240"/>
      <c r="AC545" s="240"/>
      <c r="AD545" s="240"/>
      <c r="AE545" s="240"/>
      <c r="AF545" s="240"/>
      <c r="AG545" s="240"/>
      <c r="BL545" s="373"/>
    </row>
    <row r="546" spans="1:64" s="371" customFormat="1" ht="21">
      <c r="A546" s="367"/>
      <c r="B546" s="368"/>
      <c r="C546" s="240"/>
      <c r="D546" s="381" t="s">
        <v>359</v>
      </c>
      <c r="H546" s="240"/>
      <c r="I546" s="240"/>
      <c r="J546" s="240"/>
      <c r="K546" s="240"/>
      <c r="L546" s="240"/>
      <c r="M546" s="240"/>
      <c r="N546" s="240"/>
      <c r="O546" s="369"/>
      <c r="P546" s="240"/>
      <c r="Q546" s="240"/>
      <c r="R546" s="240"/>
      <c r="S546" s="240"/>
      <c r="T546" s="240"/>
      <c r="U546" s="378"/>
      <c r="V546" s="240"/>
      <c r="W546" s="240"/>
      <c r="X546" s="240"/>
      <c r="Y546" s="240"/>
      <c r="Z546" s="240"/>
      <c r="AA546" s="240"/>
      <c r="AB546" s="240"/>
      <c r="AC546" s="240"/>
      <c r="AD546" s="240"/>
      <c r="AE546" s="231"/>
      <c r="AF546" s="231"/>
      <c r="AG546" s="231"/>
      <c r="AH546" s="231"/>
      <c r="BL546" s="373"/>
    </row>
    <row r="547" spans="1:64" s="371" customFormat="1" ht="21">
      <c r="A547" s="367"/>
      <c r="B547" s="368"/>
      <c r="C547" s="240"/>
      <c r="D547" s="240"/>
      <c r="E547" s="240"/>
      <c r="F547" s="369"/>
      <c r="G547" s="240"/>
      <c r="H547" s="240"/>
      <c r="K547" s="240"/>
      <c r="L547" s="240"/>
      <c r="M547" s="240"/>
      <c r="N547" s="240"/>
      <c r="O547" s="369"/>
      <c r="P547" s="240"/>
      <c r="Q547" s="240"/>
      <c r="R547" s="240"/>
      <c r="S547" s="240"/>
      <c r="T547" s="240"/>
      <c r="U547" s="378"/>
      <c r="V547" s="240"/>
      <c r="W547" s="240"/>
      <c r="X547" s="240"/>
      <c r="Y547" s="240"/>
      <c r="Z547" s="240"/>
      <c r="AA547" s="240"/>
      <c r="AB547" s="240"/>
      <c r="AC547" s="240"/>
      <c r="AD547" s="240"/>
      <c r="AE547" s="240"/>
      <c r="AF547" s="240"/>
      <c r="AG547" s="240"/>
      <c r="BL547" s="373"/>
    </row>
    <row r="548" spans="1:64" s="371" customFormat="1" ht="21">
      <c r="A548" s="367"/>
      <c r="B548" s="368"/>
      <c r="C548" s="240"/>
      <c r="D548" s="240"/>
      <c r="E548" s="240"/>
      <c r="F548" s="369"/>
      <c r="G548" s="240"/>
      <c r="H548" s="240"/>
      <c r="K548" s="550" t="s">
        <v>360</v>
      </c>
      <c r="L548" s="550"/>
      <c r="N548" s="807">
        <f>AI526</f>
        <v>353.33</v>
      </c>
      <c r="O548" s="807"/>
      <c r="P548" s="807"/>
      <c r="Q548" s="807"/>
      <c r="R548" s="807"/>
      <c r="S548" s="807"/>
      <c r="T548" s="807"/>
      <c r="U548" s="807"/>
      <c r="V548" s="807"/>
      <c r="W548" s="807"/>
      <c r="X548" s="807"/>
      <c r="Y548" s="240"/>
      <c r="Z548" s="240"/>
      <c r="AA548" s="240"/>
      <c r="AB548" s="240"/>
      <c r="AC548" s="240"/>
      <c r="AJ548" s="240"/>
      <c r="BL548" s="373"/>
    </row>
    <row r="549" spans="1:64" s="371" customFormat="1" ht="21">
      <c r="A549" s="367"/>
      <c r="B549" s="368"/>
      <c r="C549" s="240"/>
      <c r="D549" s="240"/>
      <c r="E549" s="240"/>
      <c r="F549" s="369"/>
      <c r="G549" s="240"/>
      <c r="H549" s="240"/>
      <c r="K549" s="550"/>
      <c r="L549" s="550"/>
      <c r="N549" s="808">
        <f>O237</f>
        <v>5.55</v>
      </c>
      <c r="O549" s="808"/>
      <c r="P549" s="808"/>
      <c r="Q549" s="382" t="s">
        <v>15</v>
      </c>
      <c r="R549" s="809">
        <f>R541</f>
        <v>0.92</v>
      </c>
      <c r="S549" s="809"/>
      <c r="T549" s="809"/>
      <c r="U549" s="231" t="s">
        <v>278</v>
      </c>
      <c r="V549" s="383">
        <v>2</v>
      </c>
      <c r="W549" s="550">
        <v>10</v>
      </c>
      <c r="X549" s="550"/>
      <c r="Y549" s="240"/>
      <c r="Z549" s="240"/>
      <c r="AA549" s="240"/>
      <c r="AB549" s="240"/>
      <c r="AC549" s="240"/>
      <c r="AJ549" s="240"/>
      <c r="BL549" s="373"/>
    </row>
    <row r="550" spans="1:64" s="371" customFormat="1" ht="14.25" customHeight="1">
      <c r="A550" s="367"/>
      <c r="B550" s="368"/>
      <c r="C550" s="240"/>
      <c r="D550" s="240"/>
      <c r="E550" s="240"/>
      <c r="F550" s="369"/>
      <c r="G550" s="240"/>
      <c r="H550" s="240"/>
      <c r="I550" s="240"/>
      <c r="J550" s="240"/>
      <c r="K550" s="240"/>
      <c r="L550" s="240"/>
      <c r="M550" s="240"/>
      <c r="N550" s="231"/>
      <c r="O550" s="231"/>
      <c r="P550" s="240"/>
      <c r="Q550" s="240"/>
      <c r="R550" s="240"/>
      <c r="S550" s="240"/>
      <c r="T550" s="240"/>
      <c r="U550" s="378"/>
      <c r="V550" s="240"/>
      <c r="W550" s="240"/>
      <c r="X550" s="240"/>
      <c r="Y550" s="240"/>
      <c r="Z550" s="240"/>
      <c r="AA550" s="240"/>
      <c r="AB550" s="240"/>
      <c r="AC550" s="240"/>
      <c r="AD550" s="240"/>
      <c r="AE550" s="240"/>
      <c r="AF550" s="240"/>
      <c r="AG550" s="240"/>
      <c r="BL550" s="373"/>
    </row>
    <row r="551" spans="1:64" s="371" customFormat="1" ht="21">
      <c r="A551" s="367"/>
      <c r="B551" s="368"/>
      <c r="C551" s="240"/>
      <c r="D551" s="240"/>
      <c r="E551" s="240"/>
      <c r="F551" s="369"/>
      <c r="G551" s="240"/>
      <c r="H551" s="240"/>
      <c r="K551" s="823" t="s">
        <v>360</v>
      </c>
      <c r="L551" s="823"/>
      <c r="M551" s="824">
        <f>ROUND((N548/(N549*R549^2))/W549,2)</f>
        <v>7.52</v>
      </c>
      <c r="N551" s="824"/>
      <c r="O551" s="824"/>
      <c r="P551" s="824"/>
      <c r="Q551" s="824"/>
      <c r="R551" s="824"/>
      <c r="S551" s="240"/>
      <c r="T551" s="240"/>
      <c r="U551" s="378"/>
      <c r="V551" s="240"/>
      <c r="W551" s="240"/>
      <c r="X551" s="240"/>
      <c r="Y551" s="240"/>
      <c r="BL551" s="373"/>
    </row>
    <row r="552" spans="1:64" s="371" customFormat="1" ht="11.25" customHeight="1">
      <c r="A552" s="367"/>
      <c r="B552" s="368"/>
      <c r="C552" s="240"/>
      <c r="D552" s="240"/>
      <c r="E552" s="240"/>
      <c r="F552" s="369"/>
      <c r="G552" s="240"/>
      <c r="H552" s="240"/>
      <c r="I552" s="231"/>
      <c r="J552" s="231"/>
      <c r="K552" s="240"/>
      <c r="L552" s="240"/>
      <c r="M552" s="240"/>
      <c r="N552" s="231"/>
      <c r="O552" s="231"/>
      <c r="P552" s="240"/>
      <c r="Q552" s="240"/>
      <c r="R552" s="240"/>
      <c r="S552" s="240"/>
      <c r="T552" s="240"/>
      <c r="U552" s="378"/>
      <c r="V552" s="240"/>
      <c r="W552" s="240"/>
      <c r="X552" s="240"/>
      <c r="Y552" s="240"/>
      <c r="Z552" s="240"/>
      <c r="AA552" s="240"/>
      <c r="AB552" s="240"/>
      <c r="AC552" s="240"/>
      <c r="AD552" s="240"/>
      <c r="AE552" s="240"/>
      <c r="AF552" s="240"/>
      <c r="AG552" s="240"/>
      <c r="BL552" s="373"/>
    </row>
    <row r="553" spans="1:64" s="371" customFormat="1" ht="21">
      <c r="A553" s="367"/>
      <c r="B553" s="368"/>
      <c r="C553" s="240"/>
      <c r="D553" s="366" t="s">
        <v>361</v>
      </c>
      <c r="G553" s="366"/>
      <c r="H553" s="366"/>
      <c r="I553" s="366"/>
      <c r="J553" s="366"/>
      <c r="K553" s="366"/>
      <c r="L553" s="240"/>
      <c r="M553" s="240"/>
      <c r="N553" s="240"/>
      <c r="O553" s="369"/>
      <c r="P553" s="240"/>
      <c r="Q553" s="240"/>
      <c r="R553" s="240"/>
      <c r="S553" s="240"/>
      <c r="T553" s="240"/>
      <c r="U553" s="378"/>
      <c r="V553" s="240"/>
      <c r="W553" s="240"/>
      <c r="X553" s="240"/>
      <c r="Y553" s="240"/>
      <c r="Z553" s="240"/>
      <c r="AA553" s="240"/>
      <c r="AB553" s="240"/>
      <c r="AC553" s="240"/>
      <c r="AD553" s="240"/>
      <c r="AE553" s="240"/>
      <c r="AF553" s="240"/>
      <c r="AG553" s="240"/>
      <c r="BL553" s="373"/>
    </row>
    <row r="554" spans="1:64" s="371" customFormat="1" ht="21">
      <c r="A554" s="367"/>
      <c r="B554" s="368"/>
      <c r="C554" s="240"/>
      <c r="D554" s="240"/>
      <c r="E554" s="240"/>
      <c r="F554" s="369"/>
      <c r="G554" s="240"/>
      <c r="H554" s="240"/>
      <c r="I554" s="240"/>
      <c r="J554" s="240"/>
      <c r="K554" s="240"/>
      <c r="N554" s="550" t="s">
        <v>362</v>
      </c>
      <c r="O554" s="550"/>
      <c r="Q554" s="825">
        <f>M551</f>
        <v>7.52</v>
      </c>
      <c r="R554" s="825"/>
      <c r="S554" s="825"/>
      <c r="T554" s="825"/>
      <c r="U554" s="825"/>
      <c r="V554" s="825"/>
      <c r="W554" s="825"/>
      <c r="X554" s="825"/>
      <c r="Y554" s="825"/>
      <c r="Z554" s="825"/>
      <c r="AA554" s="825"/>
      <c r="AB554" s="825"/>
      <c r="AC554" s="825"/>
      <c r="AD554" s="825"/>
      <c r="AE554" s="825"/>
      <c r="AF554" s="825"/>
      <c r="AG554" s="825"/>
      <c r="AH554" s="825"/>
      <c r="AI554" s="825"/>
      <c r="AJ554" s="825"/>
      <c r="AK554" s="825"/>
      <c r="AL554" s="825"/>
      <c r="AR554" s="240"/>
      <c r="AS554" s="240"/>
      <c r="AT554" s="240"/>
      <c r="BL554" s="373"/>
    </row>
    <row r="555" spans="1:64" s="371" customFormat="1" ht="21">
      <c r="A555" s="367"/>
      <c r="B555" s="368"/>
      <c r="C555" s="240"/>
      <c r="D555" s="240"/>
      <c r="E555" s="240"/>
      <c r="F555" s="369"/>
      <c r="G555" s="240">
        <v>1E-3</v>
      </c>
      <c r="H555" s="240"/>
      <c r="I555" s="240"/>
      <c r="J555" s="240"/>
      <c r="K555" s="240"/>
      <c r="N555" s="550"/>
      <c r="O555" s="550"/>
      <c r="Q555" s="554">
        <f>Y523</f>
        <v>0.9</v>
      </c>
      <c r="R555" s="554"/>
      <c r="S555" s="490" t="s">
        <v>15</v>
      </c>
      <c r="T555" s="555">
        <f>F15</f>
        <v>3500</v>
      </c>
      <c r="U555" s="555"/>
      <c r="V555" s="555"/>
      <c r="W555" s="555"/>
      <c r="X555" s="555"/>
      <c r="Y555" s="550">
        <v>1</v>
      </c>
      <c r="Z555" s="803" t="s">
        <v>31</v>
      </c>
      <c r="AA555" s="550">
        <v>0.59</v>
      </c>
      <c r="AB555" s="550"/>
      <c r="AC555" s="490" t="s">
        <v>15</v>
      </c>
      <c r="AD555" s="821">
        <f>AA212</f>
        <v>3.3E-3</v>
      </c>
      <c r="AE555" s="821"/>
      <c r="AF555" s="821"/>
      <c r="AG555" s="490" t="s">
        <v>15</v>
      </c>
      <c r="AH555" s="822">
        <f>T555</f>
        <v>3500</v>
      </c>
      <c r="AI555" s="822"/>
      <c r="AJ555" s="822"/>
      <c r="AK555" s="822"/>
      <c r="AL555" s="822"/>
      <c r="AT555" s="240"/>
      <c r="BL555" s="373"/>
    </row>
    <row r="556" spans="1:64" s="371" customFormat="1" ht="21">
      <c r="A556" s="367"/>
      <c r="B556" s="368"/>
      <c r="C556" s="240"/>
      <c r="D556" s="240"/>
      <c r="E556" s="240"/>
      <c r="F556" s="369"/>
      <c r="G556" s="240"/>
      <c r="H556" s="240"/>
      <c r="I556" s="240"/>
      <c r="J556" s="240"/>
      <c r="K556" s="240"/>
      <c r="N556" s="550"/>
      <c r="O556" s="550"/>
      <c r="Q556" s="554"/>
      <c r="R556" s="554"/>
      <c r="S556" s="490"/>
      <c r="T556" s="555"/>
      <c r="U556" s="555"/>
      <c r="V556" s="555"/>
      <c r="W556" s="555"/>
      <c r="X556" s="555"/>
      <c r="Y556" s="550"/>
      <c r="Z556" s="803"/>
      <c r="AA556" s="550"/>
      <c r="AB556" s="550"/>
      <c r="AC556" s="490"/>
      <c r="AD556" s="821"/>
      <c r="AE556" s="821"/>
      <c r="AF556" s="821"/>
      <c r="AG556" s="490"/>
      <c r="AH556" s="555">
        <f>F14</f>
        <v>280</v>
      </c>
      <c r="AI556" s="555"/>
      <c r="AJ556" s="555"/>
      <c r="AK556" s="555"/>
      <c r="AL556" s="555"/>
      <c r="AT556" s="240"/>
      <c r="BL556" s="373"/>
    </row>
    <row r="557" spans="1:64" s="371" customFormat="1" ht="21">
      <c r="A557" s="367"/>
      <c r="B557" s="368"/>
      <c r="C557" s="240"/>
      <c r="D557" s="240"/>
      <c r="E557" s="240"/>
      <c r="F557" s="369"/>
      <c r="G557" s="240"/>
      <c r="H557" s="240"/>
      <c r="I557" s="240"/>
      <c r="J557" s="240"/>
      <c r="K557" s="240"/>
      <c r="L557" s="240"/>
      <c r="M557" s="240"/>
      <c r="N557" s="240"/>
      <c r="O557" s="369"/>
      <c r="P557" s="240"/>
      <c r="Q557" s="240"/>
      <c r="R557" s="240"/>
      <c r="S557" s="240"/>
      <c r="T557" s="240"/>
      <c r="U557" s="378"/>
      <c r="V557" s="240"/>
      <c r="W557" s="240"/>
      <c r="X557" s="240"/>
      <c r="Y557" s="240"/>
      <c r="Z557" s="240"/>
      <c r="AA557" s="240"/>
      <c r="AB557" s="240"/>
      <c r="AC557" s="240"/>
      <c r="AD557" s="240"/>
      <c r="AE557" s="240"/>
      <c r="AF557" s="240"/>
      <c r="AG557" s="240"/>
      <c r="BL557" s="373"/>
    </row>
    <row r="558" spans="1:64" s="371" customFormat="1" ht="21">
      <c r="A558" s="367"/>
      <c r="B558" s="368"/>
      <c r="C558" s="240"/>
      <c r="D558" s="240"/>
      <c r="E558" s="240"/>
      <c r="F558" s="369"/>
      <c r="G558" s="240"/>
      <c r="H558" s="240"/>
      <c r="I558" s="240"/>
      <c r="J558" s="240"/>
      <c r="N558" s="805" t="s">
        <v>362</v>
      </c>
      <c r="O558" s="805"/>
      <c r="P558" s="806">
        <f>ROUND(G555+(Q554)/(Q555*T555)*(Y555-AA555*AD555*(AH555/AH556)),3)</f>
        <v>3.0000000000000001E-3</v>
      </c>
      <c r="Q558" s="806"/>
      <c r="R558" s="806"/>
      <c r="S558" s="806"/>
      <c r="V558" s="240"/>
      <c r="W558" s="240"/>
      <c r="X558" s="380" t="s">
        <v>363</v>
      </c>
      <c r="Y558" s="240"/>
      <c r="Z558" s="240"/>
      <c r="AA558" s="240"/>
      <c r="AC558" s="240"/>
      <c r="AD558" s="240"/>
      <c r="AE558" s="240"/>
      <c r="AF558" s="240"/>
      <c r="AG558" s="240"/>
      <c r="BL558" s="373"/>
    </row>
    <row r="559" spans="1:64" s="371" customFormat="1" ht="21">
      <c r="A559" s="367"/>
      <c r="B559" s="368"/>
      <c r="C559" s="240"/>
      <c r="D559" s="240"/>
      <c r="E559" s="240"/>
      <c r="F559" s="369"/>
      <c r="G559" s="240"/>
      <c r="H559" s="240"/>
      <c r="I559" s="240"/>
      <c r="J559" s="240"/>
      <c r="K559" s="240"/>
      <c r="L559" s="231"/>
      <c r="M559" s="240"/>
      <c r="N559" s="240"/>
      <c r="O559" s="369"/>
      <c r="P559" s="240"/>
      <c r="Q559" s="240"/>
      <c r="R559" s="240"/>
      <c r="S559" s="240"/>
      <c r="T559" s="240"/>
      <c r="U559" s="378"/>
      <c r="V559" s="240"/>
      <c r="W559" s="240"/>
      <c r="X559" s="240"/>
      <c r="Y559" s="240"/>
      <c r="Z559" s="240"/>
      <c r="AA559" s="240"/>
      <c r="AB559" s="240"/>
      <c r="AC559" s="240"/>
      <c r="AD559" s="240"/>
      <c r="AE559" s="240"/>
      <c r="AF559" s="240"/>
      <c r="AG559" s="240"/>
      <c r="BL559" s="373"/>
    </row>
    <row r="560" spans="1:64" s="371" customFormat="1" ht="21">
      <c r="A560" s="367"/>
      <c r="B560" s="368"/>
      <c r="C560" s="240"/>
      <c r="D560" s="240"/>
      <c r="E560" s="240"/>
      <c r="F560" s="369"/>
      <c r="G560" s="240"/>
      <c r="H560" s="240"/>
      <c r="I560" s="240"/>
      <c r="J560" s="240"/>
      <c r="N560" s="240"/>
      <c r="O560" s="831" t="s">
        <v>364</v>
      </c>
      <c r="P560" s="832"/>
      <c r="Q560" s="832"/>
      <c r="R560" s="384" t="s">
        <v>27</v>
      </c>
      <c r="S560" s="832" t="s">
        <v>365</v>
      </c>
      <c r="T560" s="832"/>
      <c r="U560" s="833"/>
      <c r="Z560" s="834" t="str">
        <f>IF(P558=M543,"ok cumple","no cumple")</f>
        <v>ok cumple</v>
      </c>
      <c r="AA560" s="835"/>
      <c r="AB560" s="835"/>
      <c r="AC560" s="835"/>
      <c r="AD560" s="835"/>
      <c r="AE560" s="240"/>
      <c r="AF560" s="240"/>
      <c r="AG560" s="240"/>
      <c r="BL560" s="373"/>
    </row>
    <row r="561" spans="1:64" s="371" customFormat="1" ht="9.75" customHeight="1">
      <c r="A561" s="367"/>
      <c r="B561" s="368"/>
      <c r="C561" s="240"/>
      <c r="D561" s="240"/>
      <c r="E561" s="240"/>
      <c r="F561" s="369"/>
      <c r="G561" s="240"/>
      <c r="H561" s="240"/>
      <c r="I561" s="240"/>
      <c r="J561" s="240"/>
      <c r="K561" s="240"/>
      <c r="L561" s="231"/>
      <c r="M561" s="240"/>
      <c r="N561" s="240"/>
      <c r="O561" s="369"/>
      <c r="P561" s="240"/>
      <c r="Q561" s="240"/>
      <c r="R561" s="240"/>
      <c r="S561" s="240"/>
      <c r="T561" s="240"/>
      <c r="U561" s="378"/>
      <c r="V561" s="240"/>
      <c r="W561" s="240"/>
      <c r="X561" s="240"/>
      <c r="Y561" s="240"/>
      <c r="Z561" s="240"/>
      <c r="AA561" s="240"/>
      <c r="AB561" s="240"/>
      <c r="AC561" s="240"/>
      <c r="AD561" s="240"/>
      <c r="AE561" s="240"/>
      <c r="AF561" s="240"/>
      <c r="AG561" s="240"/>
      <c r="BL561" s="373"/>
    </row>
    <row r="562" spans="1:64" s="371" customFormat="1" ht="21">
      <c r="A562" s="367"/>
      <c r="B562" s="368"/>
      <c r="C562" s="240"/>
      <c r="D562" s="366" t="s">
        <v>366</v>
      </c>
      <c r="G562" s="366"/>
      <c r="H562" s="366"/>
      <c r="I562" s="366"/>
      <c r="J562" s="366"/>
      <c r="K562" s="240"/>
      <c r="L562" s="231"/>
      <c r="M562" s="240"/>
      <c r="N562" s="240"/>
      <c r="O562" s="369"/>
      <c r="P562" s="240"/>
      <c r="Q562" s="240"/>
      <c r="R562" s="240"/>
      <c r="S562" s="240"/>
      <c r="T562" s="240"/>
      <c r="U562" s="378"/>
      <c r="V562" s="240"/>
      <c r="W562" s="240"/>
      <c r="X562" s="240"/>
      <c r="Y562" s="240"/>
      <c r="Z562" s="240"/>
      <c r="AA562" s="240"/>
      <c r="AB562" s="240"/>
      <c r="AC562" s="240"/>
      <c r="AD562" s="240"/>
      <c r="AE562" s="240"/>
      <c r="AF562" s="240"/>
      <c r="AG562" s="240"/>
      <c r="BL562" s="373"/>
    </row>
    <row r="563" spans="1:64" s="371" customFormat="1" ht="21">
      <c r="A563" s="367"/>
      <c r="B563" s="368"/>
      <c r="C563" s="240"/>
      <c r="D563" s="240"/>
      <c r="E563" s="240"/>
      <c r="F563" s="369"/>
      <c r="G563" s="240"/>
      <c r="H563" s="240"/>
      <c r="I563" s="240"/>
      <c r="J563" s="240"/>
      <c r="L563" s="550" t="s">
        <v>367</v>
      </c>
      <c r="M563" s="550"/>
      <c r="N563" s="550"/>
      <c r="O563" s="550">
        <v>0.7</v>
      </c>
      <c r="P563" s="550"/>
      <c r="Q563" s="490" t="s">
        <v>15</v>
      </c>
      <c r="R563" s="826">
        <f>AH556</f>
        <v>280</v>
      </c>
      <c r="S563" s="826"/>
      <c r="T563" s="826"/>
      <c r="U563" s="826"/>
      <c r="V563" s="826"/>
      <c r="X563" s="240"/>
      <c r="Y563" s="240"/>
      <c r="Z563" s="240"/>
      <c r="AA563" s="240"/>
      <c r="BL563" s="373"/>
    </row>
    <row r="564" spans="1:64" s="371" customFormat="1" ht="21">
      <c r="A564" s="367"/>
      <c r="B564" s="368"/>
      <c r="C564" s="240"/>
      <c r="D564" s="240"/>
      <c r="E564" s="240"/>
      <c r="F564" s="369"/>
      <c r="G564" s="240"/>
      <c r="H564" s="240"/>
      <c r="I564" s="240"/>
      <c r="J564" s="240"/>
      <c r="L564" s="550"/>
      <c r="M564" s="550"/>
      <c r="N564" s="550"/>
      <c r="O564" s="550"/>
      <c r="P564" s="550"/>
      <c r="Q564" s="490"/>
      <c r="R564" s="555">
        <f>T555</f>
        <v>3500</v>
      </c>
      <c r="S564" s="555"/>
      <c r="T564" s="555"/>
      <c r="U564" s="555"/>
      <c r="V564" s="555"/>
      <c r="X564" s="240"/>
      <c r="Y564" s="240"/>
      <c r="Z564" s="240"/>
      <c r="AA564" s="240"/>
      <c r="BL564" s="373"/>
    </row>
    <row r="565" spans="1:64" s="371" customFormat="1" ht="14.25" customHeight="1">
      <c r="A565" s="367"/>
      <c r="B565" s="368"/>
      <c r="C565" s="240"/>
      <c r="D565" s="240"/>
      <c r="E565" s="240"/>
      <c r="F565" s="369"/>
      <c r="G565" s="240"/>
      <c r="H565" s="240"/>
      <c r="I565" s="240"/>
      <c r="J565" s="240"/>
      <c r="K565" s="240"/>
      <c r="L565" s="240"/>
      <c r="M565" s="240"/>
      <c r="N565" s="240"/>
      <c r="O565" s="231"/>
      <c r="P565" s="231"/>
      <c r="Q565" s="240"/>
      <c r="R565" s="240"/>
      <c r="S565" s="240"/>
      <c r="T565" s="240"/>
      <c r="U565" s="378"/>
      <c r="V565" s="240"/>
      <c r="W565" s="240"/>
      <c r="X565" s="240"/>
      <c r="Y565" s="240"/>
      <c r="Z565" s="240"/>
      <c r="AA565" s="240"/>
      <c r="AB565" s="240"/>
      <c r="AC565" s="240"/>
      <c r="AD565" s="240"/>
      <c r="AE565" s="240"/>
      <c r="AF565" s="240"/>
      <c r="AG565" s="240"/>
      <c r="BL565" s="373"/>
    </row>
    <row r="566" spans="1:64" s="371" customFormat="1" ht="21">
      <c r="A566" s="367"/>
      <c r="B566" s="368"/>
      <c r="C566" s="240"/>
      <c r="D566" s="240"/>
      <c r="E566" s="240"/>
      <c r="F566" s="369"/>
      <c r="G566" s="240"/>
      <c r="H566" s="240"/>
      <c r="I566" s="240"/>
      <c r="J566" s="240"/>
      <c r="L566" s="385" t="s">
        <v>367</v>
      </c>
      <c r="M566" s="385"/>
      <c r="N566" s="385"/>
      <c r="O566" s="828">
        <f>ROUND(O563*(SQRT(R563)/R564),3)</f>
        <v>3.0000000000000001E-3</v>
      </c>
      <c r="P566" s="828"/>
      <c r="Q566" s="828"/>
      <c r="R566" s="828"/>
      <c r="W566" s="240"/>
      <c r="X566" s="240"/>
      <c r="Y566" s="240"/>
      <c r="Z566" s="240"/>
      <c r="AA566" s="240"/>
      <c r="AB566" s="240"/>
      <c r="AC566" s="240"/>
      <c r="AD566" s="240"/>
      <c r="AE566" s="240"/>
      <c r="AF566" s="240"/>
      <c r="AG566" s="240"/>
      <c r="BL566" s="373"/>
    </row>
    <row r="567" spans="1:64" s="371" customFormat="1" ht="10.5" customHeight="1">
      <c r="A567" s="367"/>
      <c r="B567" s="368"/>
      <c r="C567" s="240"/>
      <c r="D567" s="240"/>
      <c r="E567" s="240"/>
      <c r="K567" s="240"/>
      <c r="L567" s="240"/>
      <c r="M567" s="240"/>
      <c r="N567" s="240"/>
      <c r="O567" s="369"/>
      <c r="P567" s="240"/>
      <c r="Q567" s="240"/>
      <c r="R567" s="240"/>
      <c r="S567" s="240"/>
      <c r="T567" s="240"/>
      <c r="U567" s="378"/>
      <c r="V567" s="240"/>
      <c r="W567" s="240"/>
      <c r="X567" s="240"/>
      <c r="Y567" s="240"/>
      <c r="Z567" s="240"/>
      <c r="AA567" s="240"/>
      <c r="AB567" s="240"/>
      <c r="AC567" s="240"/>
      <c r="AD567" s="240"/>
      <c r="AE567" s="240"/>
      <c r="AF567" s="240"/>
      <c r="AG567" s="240"/>
      <c r="BL567" s="373"/>
    </row>
    <row r="568" spans="1:64" s="371" customFormat="1" ht="21">
      <c r="A568" s="367"/>
      <c r="B568" s="368"/>
      <c r="C568" s="240"/>
      <c r="D568" s="366" t="s">
        <v>368</v>
      </c>
      <c r="E568" s="366"/>
      <c r="F568" s="366"/>
      <c r="G568" s="366"/>
      <c r="H568" s="366"/>
      <c r="K568" s="240"/>
      <c r="L568" s="240"/>
      <c r="M568" s="240"/>
      <c r="N568" s="240"/>
      <c r="O568" s="369"/>
      <c r="P568" s="240"/>
      <c r="Q568" s="240"/>
      <c r="R568" s="240"/>
      <c r="S568" s="240"/>
      <c r="T568" s="240"/>
      <c r="U568" s="378"/>
      <c r="V568" s="240"/>
      <c r="W568" s="240"/>
      <c r="X568" s="240"/>
      <c r="Y568" s="240"/>
      <c r="Z568" s="240"/>
      <c r="AA568" s="240"/>
      <c r="AB568" s="240"/>
      <c r="AC568" s="240"/>
      <c r="AD568" s="240"/>
      <c r="AE568" s="240"/>
      <c r="AF568" s="240"/>
      <c r="AG568" s="240"/>
      <c r="BL568" s="373"/>
    </row>
    <row r="569" spans="1:64" s="371" customFormat="1" ht="21">
      <c r="A569" s="367"/>
      <c r="B569" s="368"/>
      <c r="C569" s="240"/>
      <c r="D569" s="240"/>
      <c r="E569" s="240"/>
      <c r="F569" s="369"/>
      <c r="G569" s="240"/>
      <c r="H569" s="240"/>
      <c r="I569" s="240"/>
      <c r="J569" s="240"/>
      <c r="K569" s="240"/>
      <c r="L569" s="240"/>
      <c r="M569" s="240"/>
      <c r="N569" s="240"/>
      <c r="O569" s="369"/>
      <c r="P569" s="240"/>
      <c r="Q569" s="550" t="s">
        <v>369</v>
      </c>
      <c r="R569" s="550"/>
      <c r="S569" s="550"/>
      <c r="T569" s="829">
        <v>0.5</v>
      </c>
      <c r="U569" s="829"/>
      <c r="V569" s="830">
        <v>0.85</v>
      </c>
      <c r="W569" s="830"/>
      <c r="X569" s="550">
        <v>0.85</v>
      </c>
      <c r="Y569" s="550"/>
      <c r="Z569" s="240"/>
      <c r="AA569" s="553">
        <f>6000</f>
        <v>6000</v>
      </c>
      <c r="AB569" s="553"/>
      <c r="AC569" s="553"/>
      <c r="AD569" s="553"/>
      <c r="AE569" s="553"/>
      <c r="AF569" s="553"/>
      <c r="AG569" s="553"/>
      <c r="AH569" s="553"/>
      <c r="AI569" s="553"/>
      <c r="AJ569" s="490" t="s">
        <v>15</v>
      </c>
      <c r="AK569" s="826">
        <f>F14</f>
        <v>280</v>
      </c>
      <c r="AL569" s="826"/>
      <c r="AM569" s="826"/>
      <c r="AN569" s="826"/>
      <c r="AO569" s="826"/>
      <c r="BL569" s="373"/>
    </row>
    <row r="570" spans="1:64" s="371" customFormat="1" ht="21">
      <c r="A570" s="367"/>
      <c r="B570" s="368"/>
      <c r="C570" s="240"/>
      <c r="D570" s="240"/>
      <c r="E570" s="240"/>
      <c r="F570" s="369"/>
      <c r="G570" s="240"/>
      <c r="H570" s="240"/>
      <c r="I570" s="240"/>
      <c r="J570" s="240"/>
      <c r="K570" s="240"/>
      <c r="L570" s="240"/>
      <c r="Q570" s="550"/>
      <c r="R570" s="550"/>
      <c r="S570" s="550"/>
      <c r="T570" s="829"/>
      <c r="U570" s="829"/>
      <c r="V570" s="830"/>
      <c r="W570" s="830"/>
      <c r="X570" s="550"/>
      <c r="Y570" s="550"/>
      <c r="AA570" s="827">
        <f>F15</f>
        <v>3500</v>
      </c>
      <c r="AB570" s="827"/>
      <c r="AC570" s="827"/>
      <c r="AD570" s="827"/>
      <c r="AE570" s="827"/>
      <c r="AF570" s="374" t="s">
        <v>35</v>
      </c>
      <c r="AG570" s="550">
        <v>6000</v>
      </c>
      <c r="AH570" s="550"/>
      <c r="AI570" s="550"/>
      <c r="AJ570" s="490"/>
      <c r="AK570" s="827">
        <f>AA570</f>
        <v>3500</v>
      </c>
      <c r="AL570" s="827"/>
      <c r="AM570" s="827"/>
      <c r="AN570" s="827"/>
      <c r="AO570" s="827"/>
      <c r="AP570" s="240"/>
      <c r="AQ570" s="240"/>
      <c r="BL570" s="373"/>
    </row>
    <row r="571" spans="1:64" s="371" customFormat="1" ht="21">
      <c r="A571" s="367"/>
      <c r="B571" s="368"/>
      <c r="C571" s="240"/>
      <c r="D571" s="240"/>
      <c r="E571" s="240"/>
      <c r="F571" s="369"/>
      <c r="G571" s="240"/>
      <c r="H571" s="240"/>
      <c r="I571" s="240"/>
      <c r="J571" s="240"/>
      <c r="K571" s="240"/>
      <c r="L571" s="240"/>
      <c r="AA571" s="240"/>
      <c r="AB571" s="240"/>
      <c r="AC571" s="240"/>
      <c r="AP571" s="240"/>
      <c r="AQ571" s="240"/>
      <c r="BL571" s="373"/>
    </row>
    <row r="572" spans="1:64" s="371" customFormat="1" ht="21">
      <c r="A572" s="367"/>
      <c r="B572" s="368"/>
      <c r="C572" s="240"/>
      <c r="D572" s="240"/>
      <c r="E572" s="240"/>
      <c r="F572" s="369"/>
      <c r="G572" s="240"/>
      <c r="H572" s="240"/>
      <c r="I572" s="240"/>
      <c r="J572" s="240"/>
      <c r="K572" s="240"/>
      <c r="L572" s="240"/>
      <c r="P572" s="240"/>
      <c r="Q572" s="823" t="s">
        <v>370</v>
      </c>
      <c r="R572" s="823"/>
      <c r="S572" s="823"/>
      <c r="T572" s="823">
        <f>ROUND((T569*V569*X569)*(AA569)/(AA570+AG570)*(AK569/AK570),4)</f>
        <v>1.83E-2</v>
      </c>
      <c r="U572" s="823"/>
      <c r="V572" s="823"/>
      <c r="W572" s="240"/>
      <c r="X572" s="240"/>
      <c r="Y572" s="240"/>
      <c r="Z572" s="240"/>
      <c r="AA572" s="240"/>
      <c r="AB572" s="240"/>
      <c r="AC572" s="240"/>
      <c r="AD572" s="240"/>
      <c r="AE572" s="240"/>
      <c r="AF572" s="240"/>
      <c r="AG572" s="240"/>
      <c r="BL572" s="373"/>
    </row>
    <row r="573" spans="1:64" s="371" customFormat="1" ht="21">
      <c r="A573" s="367"/>
      <c r="B573" s="368"/>
      <c r="C573" s="240"/>
      <c r="D573" s="240"/>
      <c r="E573" s="240"/>
      <c r="F573" s="369"/>
      <c r="G573" s="240"/>
      <c r="H573" s="240"/>
      <c r="I573" s="240"/>
      <c r="J573" s="240"/>
      <c r="K573" s="240"/>
      <c r="L573" s="240"/>
      <c r="V573" s="240"/>
      <c r="W573" s="240"/>
      <c r="X573" s="240"/>
      <c r="Y573" s="240"/>
      <c r="Z573" s="240"/>
      <c r="AA573" s="240"/>
      <c r="AB573" s="240"/>
      <c r="AC573" s="240"/>
      <c r="AD573" s="240"/>
      <c r="AE573" s="240"/>
      <c r="AF573" s="240"/>
      <c r="AG573" s="240"/>
      <c r="BL573" s="373"/>
    </row>
    <row r="574" spans="1:64" s="371" customFormat="1" ht="21">
      <c r="A574" s="367"/>
      <c r="B574" s="368"/>
      <c r="C574" s="240"/>
      <c r="D574" s="240"/>
      <c r="E574" s="240"/>
      <c r="F574" s="369"/>
      <c r="G574" s="240"/>
      <c r="H574" s="240"/>
      <c r="I574" s="240"/>
      <c r="J574" s="240"/>
      <c r="K574" s="240"/>
      <c r="L574" s="240"/>
      <c r="M574" s="240"/>
      <c r="N574" s="240"/>
      <c r="O574" s="369"/>
      <c r="P574" s="844" t="s">
        <v>371</v>
      </c>
      <c r="Q574" s="845"/>
      <c r="R574" s="470" t="s">
        <v>218</v>
      </c>
      <c r="S574" s="386" t="s">
        <v>372</v>
      </c>
      <c r="T574" s="470" t="s">
        <v>218</v>
      </c>
      <c r="U574" s="845" t="s">
        <v>373</v>
      </c>
      <c r="V574" s="845"/>
      <c r="W574" s="846"/>
      <c r="X574" s="240"/>
      <c r="Y574" s="240"/>
      <c r="Z574" s="240"/>
      <c r="AA574" s="240"/>
      <c r="AB574" s="240"/>
      <c r="AC574" s="240"/>
      <c r="AD574" s="240"/>
      <c r="AE574" s="240"/>
      <c r="AF574" s="240"/>
      <c r="AG574" s="240"/>
      <c r="BL574" s="373"/>
    </row>
    <row r="575" spans="1:64" s="371" customFormat="1" ht="21">
      <c r="A575" s="367"/>
      <c r="B575" s="368"/>
      <c r="C575" s="240"/>
      <c r="D575" s="240"/>
      <c r="E575" s="240"/>
      <c r="F575" s="369"/>
      <c r="G575" s="240"/>
      <c r="H575" s="240"/>
      <c r="I575" s="240"/>
      <c r="J575" s="240"/>
      <c r="AB575" s="240"/>
      <c r="AC575" s="240"/>
      <c r="AD575" s="240"/>
      <c r="AE575" s="240"/>
      <c r="AF575" s="240"/>
      <c r="BL575" s="373"/>
    </row>
    <row r="576" spans="1:64" s="371" customFormat="1" ht="21">
      <c r="A576" s="367"/>
      <c r="B576" s="368"/>
      <c r="C576" s="240"/>
      <c r="D576" s="240"/>
      <c r="E576" s="240"/>
      <c r="F576" s="369"/>
      <c r="G576" s="240"/>
      <c r="H576" s="240"/>
      <c r="I576" s="240"/>
      <c r="J576" s="240"/>
      <c r="K576" s="240"/>
      <c r="L576" s="374"/>
      <c r="M576" s="240"/>
      <c r="N576" s="374"/>
      <c r="O576" s="847">
        <f>O566</f>
        <v>3.0000000000000001E-3</v>
      </c>
      <c r="P576" s="847"/>
      <c r="Q576" s="847"/>
      <c r="R576" s="847"/>
      <c r="S576" s="471" t="s">
        <v>218</v>
      </c>
      <c r="T576" s="847">
        <f>P558</f>
        <v>3.0000000000000001E-3</v>
      </c>
      <c r="U576" s="847"/>
      <c r="V576" s="847"/>
      <c r="W576" s="471" t="s">
        <v>218</v>
      </c>
      <c r="X576" s="848">
        <f>T572</f>
        <v>1.83E-2</v>
      </c>
      <c r="Y576" s="848"/>
      <c r="Z576" s="848"/>
      <c r="AC576" s="240"/>
      <c r="AD576" s="240"/>
      <c r="AE576" s="240"/>
      <c r="AF576" s="240"/>
      <c r="AG576" s="834" t="str">
        <f>IF(X576&gt;T576&gt;O576,"ok cumple","no cumple")</f>
        <v>ok cumple</v>
      </c>
      <c r="AH576" s="835"/>
      <c r="AI576" s="835"/>
      <c r="AJ576" s="835"/>
      <c r="AK576" s="835"/>
      <c r="BL576" s="373"/>
    </row>
    <row r="577" spans="1:64" s="371" customFormat="1" ht="21">
      <c r="A577" s="367"/>
      <c r="B577" s="368"/>
      <c r="C577" s="240"/>
      <c r="D577" s="240"/>
      <c r="E577" s="240"/>
      <c r="F577" s="369"/>
      <c r="G577" s="240"/>
      <c r="H577" s="240"/>
      <c r="I577" s="240"/>
      <c r="P577" s="240"/>
      <c r="T577" s="387"/>
      <c r="U577" s="378"/>
      <c r="V577" s="240"/>
      <c r="W577" s="240"/>
      <c r="X577" s="240"/>
      <c r="Y577" s="240"/>
      <c r="Z577" s="240"/>
      <c r="AA577" s="240"/>
      <c r="AB577" s="240"/>
      <c r="AC577" s="240"/>
      <c r="AD577" s="240"/>
      <c r="AE577" s="240"/>
      <c r="AF577" s="240"/>
      <c r="AG577" s="240"/>
      <c r="BL577" s="373"/>
    </row>
    <row r="578" spans="1:64" s="371" customFormat="1" ht="21.75" thickBot="1">
      <c r="A578" s="367"/>
      <c r="B578" s="368"/>
      <c r="C578" s="240"/>
      <c r="D578" s="240"/>
      <c r="E578" s="240"/>
      <c r="F578" s="369"/>
      <c r="G578" s="240"/>
      <c r="H578" s="240"/>
      <c r="I578" s="240"/>
      <c r="J578" s="240"/>
      <c r="K578" s="240"/>
      <c r="L578" s="240"/>
      <c r="M578" s="240"/>
      <c r="N578" s="240"/>
      <c r="O578" s="369"/>
      <c r="P578" s="240"/>
      <c r="Q578" s="240"/>
      <c r="R578" s="240"/>
      <c r="S578" s="240"/>
      <c r="T578" s="240"/>
      <c r="U578" s="378"/>
      <c r="V578" s="240"/>
      <c r="W578" s="240"/>
      <c r="X578" s="240"/>
      <c r="Y578" s="240"/>
      <c r="Z578" s="240"/>
      <c r="AA578" s="240"/>
      <c r="AB578" s="240"/>
      <c r="AC578" s="240"/>
      <c r="AD578" s="240"/>
      <c r="AE578" s="240"/>
      <c r="AF578" s="240"/>
      <c r="AG578" s="240"/>
      <c r="BL578" s="373"/>
    </row>
    <row r="579" spans="1:64" s="371" customFormat="1" ht="21.75" thickBot="1">
      <c r="A579" s="367"/>
      <c r="B579" s="368"/>
      <c r="C579" s="240"/>
      <c r="D579" s="388"/>
      <c r="E579" s="389" t="s">
        <v>374</v>
      </c>
      <c r="F579" s="390"/>
      <c r="G579" s="390"/>
      <c r="H579" s="390"/>
      <c r="I579" s="390"/>
      <c r="J579" s="390"/>
      <c r="K579" s="390"/>
      <c r="L579" s="390"/>
      <c r="M579" s="390"/>
      <c r="N579" s="390"/>
      <c r="O579" s="390"/>
      <c r="P579" s="390"/>
      <c r="Q579" s="390"/>
      <c r="R579" s="390"/>
      <c r="S579" s="390"/>
      <c r="T579" s="391"/>
      <c r="U579" s="390"/>
      <c r="V579" s="390"/>
      <c r="W579" s="390"/>
      <c r="X579" s="390"/>
      <c r="Y579" s="390"/>
      <c r="Z579" s="390"/>
      <c r="AA579" s="392"/>
      <c r="AC579" s="240"/>
      <c r="AD579" s="240"/>
      <c r="AE579" s="240"/>
      <c r="AF579" s="240"/>
      <c r="AG579" s="240"/>
      <c r="AH579" s="240"/>
      <c r="AI579" s="240"/>
      <c r="AJ579" s="240"/>
      <c r="AK579" s="240"/>
      <c r="BL579" s="373"/>
    </row>
    <row r="580" spans="1:64" s="399" customFormat="1" ht="20.25" thickBot="1">
      <c r="A580" s="393"/>
      <c r="B580" s="394"/>
      <c r="C580" s="395"/>
      <c r="D580" s="395"/>
      <c r="E580" s="396"/>
      <c r="F580" s="397"/>
      <c r="G580" s="397"/>
      <c r="H580" s="397"/>
      <c r="I580" s="397"/>
      <c r="J580" s="397"/>
      <c r="K580" s="397"/>
      <c r="L580" s="397"/>
      <c r="M580" s="396"/>
      <c r="N580" s="398"/>
      <c r="O580" s="398"/>
      <c r="P580" s="398"/>
      <c r="Q580" s="398"/>
      <c r="R580" s="395"/>
      <c r="S580" s="395"/>
      <c r="T580" s="395"/>
      <c r="U580" s="395"/>
      <c r="V580" s="395"/>
      <c r="W580" s="413"/>
      <c r="X580" s="413"/>
      <c r="Y580" s="413"/>
      <c r="Z580" s="395"/>
      <c r="AA580" s="395"/>
      <c r="AB580" s="395"/>
      <c r="AC580" s="395"/>
      <c r="AD580" s="395"/>
      <c r="AE580" s="395"/>
      <c r="AF580" s="395"/>
      <c r="AG580" s="395"/>
      <c r="BL580" s="400"/>
    </row>
    <row r="581" spans="1:64" s="399" customFormat="1" ht="21" thickTop="1" thickBot="1">
      <c r="A581" s="393"/>
      <c r="B581" s="394"/>
      <c r="C581" s="395"/>
      <c r="D581" s="395"/>
      <c r="E581" s="258" t="s">
        <v>116</v>
      </c>
      <c r="F581" s="401"/>
      <c r="G581" s="401"/>
      <c r="H581" s="401" t="s">
        <v>375</v>
      </c>
      <c r="I581" s="401"/>
      <c r="J581" s="401"/>
      <c r="K581" s="401"/>
      <c r="L581" s="401"/>
      <c r="M581" s="401"/>
      <c r="N581" s="401"/>
      <c r="O581" s="401">
        <v>7</v>
      </c>
      <c r="P581" s="402"/>
      <c r="Q581" s="402"/>
      <c r="R581" s="402"/>
      <c r="S581" s="402"/>
      <c r="T581" s="402"/>
      <c r="U581" s="403"/>
      <c r="V581" s="403"/>
      <c r="W581" s="403"/>
      <c r="X581" s="403"/>
      <c r="AC581" s="395"/>
      <c r="AD581" s="395"/>
      <c r="AE581" s="395"/>
      <c r="AF581" s="395"/>
      <c r="AH581" s="839" t="s">
        <v>376</v>
      </c>
      <c r="AI581" s="839"/>
      <c r="AJ581" s="839"/>
      <c r="AK581" s="839"/>
      <c r="AL581" s="839" t="s">
        <v>97</v>
      </c>
      <c r="AM581" s="839"/>
      <c r="AN581" s="839"/>
      <c r="AO581" s="839"/>
      <c r="AP581" s="839" t="s">
        <v>377</v>
      </c>
      <c r="AQ581" s="839"/>
      <c r="AR581" s="839"/>
      <c r="BL581" s="400"/>
    </row>
    <row r="582" spans="1:64" s="399" customFormat="1" ht="21" thickTop="1" thickBot="1">
      <c r="A582" s="393"/>
      <c r="B582" s="394"/>
      <c r="C582" s="395"/>
      <c r="D582" s="395"/>
      <c r="E582" s="404"/>
      <c r="H582" s="840" t="s">
        <v>437</v>
      </c>
      <c r="I582" s="840"/>
      <c r="J582" s="840"/>
      <c r="K582" s="405" t="s">
        <v>27</v>
      </c>
      <c r="L582" s="841">
        <f>AP587</f>
        <v>3.88</v>
      </c>
      <c r="M582" s="841"/>
      <c r="N582" s="841"/>
      <c r="O582" s="841"/>
      <c r="P582" s="841"/>
      <c r="Q582" s="406"/>
      <c r="R582" s="401"/>
      <c r="S582" s="401"/>
      <c r="T582" s="401"/>
      <c r="U582" s="407" t="s">
        <v>378</v>
      </c>
      <c r="V582" s="842">
        <v>7</v>
      </c>
      <c r="W582" s="842"/>
      <c r="X582" s="842"/>
      <c r="Y582" s="408"/>
      <c r="Z582" s="409"/>
      <c r="AC582" s="395"/>
      <c r="AD582" s="395"/>
      <c r="AE582" s="395"/>
      <c r="AF582" s="395"/>
      <c r="AH582" s="843" t="s">
        <v>283</v>
      </c>
      <c r="AI582" s="843"/>
      <c r="AJ582" s="843"/>
      <c r="AK582" s="843"/>
      <c r="AL582" s="843" t="s">
        <v>287</v>
      </c>
      <c r="AM582" s="843"/>
      <c r="AN582" s="843" t="s">
        <v>288</v>
      </c>
      <c r="AO582" s="843"/>
      <c r="AP582" s="843" t="s">
        <v>289</v>
      </c>
      <c r="AQ582" s="843"/>
      <c r="AR582" s="843"/>
      <c r="BL582" s="400"/>
    </row>
    <row r="583" spans="1:64" s="399" customFormat="1" ht="22.5" thickTop="1" thickBot="1">
      <c r="A583" s="393"/>
      <c r="B583" s="394"/>
      <c r="C583" s="395"/>
      <c r="D583" s="395"/>
      <c r="E583" s="402"/>
      <c r="H583" s="409"/>
      <c r="I583" s="405" t="s">
        <v>438</v>
      </c>
      <c r="J583" s="409"/>
      <c r="K583" s="405" t="s">
        <v>27</v>
      </c>
      <c r="L583" s="836">
        <f>AN587</f>
        <v>2.2200000000000002</v>
      </c>
      <c r="M583" s="836"/>
      <c r="N583" s="836"/>
      <c r="O583" s="836"/>
      <c r="P583" s="836"/>
      <c r="Q583" s="409"/>
      <c r="R583" s="401"/>
      <c r="S583" s="401"/>
      <c r="T583" s="401"/>
      <c r="U583" s="406"/>
      <c r="V583" s="407"/>
      <c r="W583" s="836"/>
      <c r="X583" s="836"/>
      <c r="Y583" s="836"/>
      <c r="Z583" s="836"/>
      <c r="AC583" s="395"/>
      <c r="AD583" s="395"/>
      <c r="AE583" s="395"/>
      <c r="AF583" s="395"/>
      <c r="AH583" s="837">
        <v>3</v>
      </c>
      <c r="AI583" s="837"/>
      <c r="AJ583" s="837"/>
      <c r="AK583" s="837"/>
      <c r="AL583" s="838" t="s">
        <v>95</v>
      </c>
      <c r="AM583" s="838"/>
      <c r="AN583" s="838">
        <v>0.95</v>
      </c>
      <c r="AO583" s="838"/>
      <c r="AP583" s="838">
        <v>0.71</v>
      </c>
      <c r="AQ583" s="838"/>
      <c r="AR583" s="838"/>
      <c r="BL583" s="400"/>
    </row>
    <row r="584" spans="1:64" s="399" customFormat="1" ht="22.5" thickTop="1" thickBot="1">
      <c r="A584" s="393"/>
      <c r="B584" s="394"/>
      <c r="C584" s="395"/>
      <c r="D584" s="395"/>
      <c r="E584" s="395"/>
      <c r="F584" s="410"/>
      <c r="G584" s="240"/>
      <c r="H584" s="240"/>
      <c r="I584" s="240"/>
      <c r="J584" s="240"/>
      <c r="K584" s="240"/>
      <c r="L584" s="240"/>
      <c r="M584" s="231"/>
      <c r="N584" s="231"/>
      <c r="O584" s="410"/>
      <c r="P584" s="231"/>
      <c r="Q584" s="231"/>
      <c r="R584" s="231"/>
      <c r="S584" s="395"/>
      <c r="T584" s="395"/>
      <c r="AC584" s="395"/>
      <c r="AD584" s="395"/>
      <c r="AE584" s="395"/>
      <c r="AF584" s="395"/>
      <c r="AH584" s="837">
        <v>4</v>
      </c>
      <c r="AI584" s="837"/>
      <c r="AJ584" s="837"/>
      <c r="AK584" s="837"/>
      <c r="AL584" s="838" t="s">
        <v>94</v>
      </c>
      <c r="AM584" s="838"/>
      <c r="AN584" s="838">
        <v>1.27</v>
      </c>
      <c r="AO584" s="838">
        <v>1.27</v>
      </c>
      <c r="AP584" s="838">
        <v>1.27</v>
      </c>
      <c r="AQ584" s="838"/>
      <c r="AR584" s="838"/>
      <c r="BL584" s="400"/>
    </row>
    <row r="585" spans="1:64" s="399" customFormat="1" ht="22.5" thickTop="1" thickBot="1">
      <c r="A585" s="393"/>
      <c r="B585" s="394"/>
      <c r="C585" s="395"/>
      <c r="D585" s="395"/>
      <c r="E585" s="411"/>
      <c r="F585" s="851" t="s">
        <v>379</v>
      </c>
      <c r="G585" s="851"/>
      <c r="H585" s="852">
        <f>O537</f>
        <v>124.12</v>
      </c>
      <c r="I585" s="852"/>
      <c r="J585" s="852"/>
      <c r="K585" s="852"/>
      <c r="L585" s="852"/>
      <c r="N585" s="231"/>
      <c r="O585" s="410"/>
      <c r="P585" s="231"/>
      <c r="Q585" s="231"/>
      <c r="R585" s="231"/>
      <c r="S585" s="395"/>
      <c r="T585" s="395"/>
      <c r="AC585" s="395"/>
      <c r="AD585" s="395"/>
      <c r="AE585" s="395"/>
      <c r="AF585" s="395"/>
      <c r="AH585" s="837">
        <v>5</v>
      </c>
      <c r="AI585" s="837"/>
      <c r="AJ585" s="837"/>
      <c r="AK585" s="837"/>
      <c r="AL585" s="838" t="s">
        <v>93</v>
      </c>
      <c r="AM585" s="838"/>
      <c r="AN585" s="838">
        <v>1.59</v>
      </c>
      <c r="AO585" s="838">
        <v>1.59</v>
      </c>
      <c r="AP585" s="838">
        <v>1.98</v>
      </c>
      <c r="AQ585" s="838"/>
      <c r="AR585" s="838"/>
      <c r="BL585" s="400"/>
    </row>
    <row r="586" spans="1:64" s="399" customFormat="1" ht="22.5" thickTop="1" thickBot="1">
      <c r="A586" s="393"/>
      <c r="B586" s="394"/>
      <c r="C586" s="395"/>
      <c r="D586" s="395"/>
      <c r="E586" s="412"/>
      <c r="F586" s="395"/>
      <c r="G586" s="395"/>
      <c r="H586" s="395"/>
      <c r="I586" s="395"/>
      <c r="J586" s="395"/>
      <c r="K586" s="395"/>
      <c r="L586" s="395"/>
      <c r="M586" s="395"/>
      <c r="N586" s="395"/>
      <c r="O586" s="395"/>
      <c r="P586" s="395"/>
      <c r="Q586" s="395"/>
      <c r="R586" s="395"/>
      <c r="S586" s="395"/>
      <c r="T586" s="395"/>
      <c r="AC586" s="395"/>
      <c r="AD586" s="395"/>
      <c r="AE586" s="395"/>
      <c r="AF586" s="395"/>
      <c r="AH586" s="837">
        <v>6</v>
      </c>
      <c r="AI586" s="837"/>
      <c r="AJ586" s="837"/>
      <c r="AK586" s="837"/>
      <c r="AL586" s="838" t="s">
        <v>92</v>
      </c>
      <c r="AM586" s="838"/>
      <c r="AN586" s="838">
        <v>1.91</v>
      </c>
      <c r="AO586" s="838">
        <v>1.91</v>
      </c>
      <c r="AP586" s="838">
        <v>2.85</v>
      </c>
      <c r="AQ586" s="838"/>
      <c r="AR586" s="838"/>
      <c r="BL586" s="400"/>
    </row>
    <row r="587" spans="1:64" s="399" customFormat="1" ht="22.5" thickTop="1" thickBot="1">
      <c r="A587" s="393"/>
      <c r="B587" s="394"/>
      <c r="C587" s="395"/>
      <c r="D587" s="366" t="s">
        <v>380</v>
      </c>
      <c r="F587" s="366"/>
      <c r="G587" s="366"/>
      <c r="H587" s="366"/>
      <c r="I587" s="366"/>
      <c r="J587" s="395"/>
      <c r="K587" s="395"/>
      <c r="L587" s="395"/>
      <c r="M587" s="395"/>
      <c r="N587" s="395"/>
      <c r="O587" s="395"/>
      <c r="P587" s="395"/>
      <c r="Q587" s="395"/>
      <c r="R587" s="395"/>
      <c r="S587" s="395"/>
      <c r="T587" s="395"/>
      <c r="AC587" s="395"/>
      <c r="AD587" s="395"/>
      <c r="AE587" s="395"/>
      <c r="AF587" s="395"/>
      <c r="AH587" s="849">
        <v>7</v>
      </c>
      <c r="AI587" s="849"/>
      <c r="AJ587" s="849"/>
      <c r="AK587" s="849"/>
      <c r="AL587" s="850" t="s">
        <v>91</v>
      </c>
      <c r="AM587" s="850"/>
      <c r="AN587" s="850">
        <v>2.2200000000000002</v>
      </c>
      <c r="AO587" s="850">
        <v>2.2200000000000002</v>
      </c>
      <c r="AP587" s="850">
        <v>3.88</v>
      </c>
      <c r="AQ587" s="850"/>
      <c r="AR587" s="850"/>
      <c r="BL587" s="400"/>
    </row>
    <row r="588" spans="1:64" s="399" customFormat="1" ht="22.5" thickTop="1" thickBot="1">
      <c r="A588" s="393"/>
      <c r="B588" s="394"/>
      <c r="C588" s="395"/>
      <c r="D588" s="395"/>
      <c r="E588" s="395"/>
      <c r="F588" s="395"/>
      <c r="G588" s="395"/>
      <c r="K588" s="853" t="s">
        <v>381</v>
      </c>
      <c r="L588" s="853"/>
      <c r="M588" s="395"/>
      <c r="N588" s="861">
        <f>H585</f>
        <v>124.12</v>
      </c>
      <c r="O588" s="861"/>
      <c r="P588" s="861"/>
      <c r="Q588" s="861"/>
      <c r="R588" s="861"/>
      <c r="AC588" s="395"/>
      <c r="AD588" s="395"/>
      <c r="AE588" s="395"/>
      <c r="AF588" s="395"/>
      <c r="AH588" s="837">
        <v>8</v>
      </c>
      <c r="AI588" s="837"/>
      <c r="AJ588" s="837"/>
      <c r="AK588" s="837"/>
      <c r="AL588" s="838" t="s">
        <v>89</v>
      </c>
      <c r="AM588" s="838"/>
      <c r="AN588" s="838">
        <v>2.54</v>
      </c>
      <c r="AO588" s="838">
        <v>2.54</v>
      </c>
      <c r="AP588" s="838">
        <v>5.07</v>
      </c>
      <c r="AQ588" s="838"/>
      <c r="AR588" s="838"/>
      <c r="BL588" s="400"/>
    </row>
    <row r="589" spans="1:64" s="399" customFormat="1" ht="22.5" thickTop="1" thickBot="1">
      <c r="A589" s="393"/>
      <c r="B589" s="394"/>
      <c r="C589" s="395"/>
      <c r="D589" s="395"/>
      <c r="E589" s="395"/>
      <c r="F589" s="395"/>
      <c r="G589" s="395"/>
      <c r="K589" s="853"/>
      <c r="L589" s="853"/>
      <c r="M589" s="395"/>
      <c r="N589" s="855">
        <f>L582</f>
        <v>3.88</v>
      </c>
      <c r="O589" s="855"/>
      <c r="P589" s="855"/>
      <c r="Q589" s="855"/>
      <c r="AC589" s="395"/>
      <c r="AD589" s="395"/>
      <c r="AE589" s="395"/>
      <c r="AF589" s="395"/>
      <c r="AH589" s="837">
        <v>9</v>
      </c>
      <c r="AI589" s="837"/>
      <c r="AJ589" s="837"/>
      <c r="AK589" s="837"/>
      <c r="AL589" s="838" t="s">
        <v>88</v>
      </c>
      <c r="AM589" s="838"/>
      <c r="AN589" s="838">
        <v>2.86</v>
      </c>
      <c r="AO589" s="838">
        <v>2.86</v>
      </c>
      <c r="AP589" s="838">
        <v>6.41</v>
      </c>
      <c r="AQ589" s="838"/>
      <c r="AR589" s="838"/>
      <c r="BL589" s="400"/>
    </row>
    <row r="590" spans="1:64" s="399" customFormat="1" ht="22.5" thickTop="1" thickBot="1">
      <c r="A590" s="393"/>
      <c r="B590" s="394"/>
      <c r="C590" s="395"/>
      <c r="D590" s="395"/>
      <c r="E590" s="395"/>
      <c r="F590" s="395"/>
      <c r="G590" s="395"/>
      <c r="H590" s="395"/>
      <c r="I590" s="395"/>
      <c r="M590" s="395"/>
      <c r="N590" s="395"/>
      <c r="O590" s="395"/>
      <c r="P590" s="395"/>
      <c r="Q590" s="395"/>
      <c r="R590" s="395"/>
      <c r="S590" s="395"/>
      <c r="T590" s="395"/>
      <c r="AC590" s="395"/>
      <c r="AD590" s="395"/>
      <c r="AE590" s="395"/>
      <c r="AF590" s="395"/>
      <c r="AH590" s="837">
        <v>10</v>
      </c>
      <c r="AI590" s="837"/>
      <c r="AJ590" s="837"/>
      <c r="AK590" s="837"/>
      <c r="AL590" s="838" t="s">
        <v>87</v>
      </c>
      <c r="AM590" s="838"/>
      <c r="AN590" s="838">
        <v>3.18</v>
      </c>
      <c r="AO590" s="838">
        <v>3.18</v>
      </c>
      <c r="AP590" s="838">
        <v>7.92</v>
      </c>
      <c r="AQ590" s="838"/>
      <c r="AR590" s="838"/>
      <c r="BL590" s="400"/>
    </row>
    <row r="591" spans="1:64" s="399" customFormat="1" ht="22.5" thickTop="1" thickBot="1">
      <c r="A591" s="393"/>
      <c r="B591" s="394"/>
      <c r="C591" s="395"/>
      <c r="D591" s="395"/>
      <c r="E591" s="395"/>
      <c r="F591" s="395"/>
      <c r="G591" s="395"/>
      <c r="K591" s="856" t="s">
        <v>381</v>
      </c>
      <c r="L591" s="856"/>
      <c r="M591" s="856"/>
      <c r="N591" s="860">
        <f>N588/N589</f>
        <v>31.989690721649488</v>
      </c>
      <c r="O591" s="860"/>
      <c r="P591" s="860"/>
      <c r="Q591" s="436" t="s">
        <v>382</v>
      </c>
      <c r="R591" s="860">
        <f>ROUNDUP(N591,0)</f>
        <v>32</v>
      </c>
      <c r="S591" s="860"/>
      <c r="T591" s="860"/>
      <c r="U591" s="414" t="s">
        <v>383</v>
      </c>
      <c r="V591" s="414"/>
      <c r="W591" s="415"/>
      <c r="AC591" s="395"/>
      <c r="AD591" s="395"/>
      <c r="AE591" s="395"/>
      <c r="AF591" s="395"/>
      <c r="AH591" s="837">
        <v>11</v>
      </c>
      <c r="AI591" s="837"/>
      <c r="AJ591" s="837"/>
      <c r="AK591" s="837"/>
      <c r="AL591" s="838" t="s">
        <v>86</v>
      </c>
      <c r="AM591" s="838"/>
      <c r="AN591" s="838">
        <v>3.49</v>
      </c>
      <c r="AO591" s="838">
        <v>3.49</v>
      </c>
      <c r="AP591" s="838">
        <v>9.58</v>
      </c>
      <c r="AQ591" s="838"/>
      <c r="AR591" s="838"/>
      <c r="BL591" s="400"/>
    </row>
    <row r="592" spans="1:64" s="399" customFormat="1" ht="22.5" thickTop="1" thickBot="1">
      <c r="A592" s="393"/>
      <c r="B592" s="394"/>
      <c r="C592" s="395"/>
      <c r="D592" s="395"/>
      <c r="E592" s="395"/>
      <c r="F592" s="395"/>
      <c r="G592" s="395"/>
      <c r="H592" s="395"/>
      <c r="I592" s="395"/>
      <c r="J592" s="416"/>
      <c r="K592" s="416"/>
      <c r="L592" s="395"/>
      <c r="M592" s="395"/>
      <c r="N592" s="395"/>
      <c r="O592" s="395"/>
      <c r="P592" s="395"/>
      <c r="Q592" s="395"/>
      <c r="R592" s="395"/>
      <c r="S592" s="395"/>
      <c r="T592" s="417"/>
      <c r="AC592" s="395"/>
      <c r="AD592" s="395"/>
      <c r="AE592" s="395"/>
      <c r="AF592" s="395"/>
      <c r="AH592" s="837">
        <v>12</v>
      </c>
      <c r="AI592" s="837"/>
      <c r="AJ592" s="837"/>
      <c r="AK592" s="837"/>
      <c r="AL592" s="838" t="s">
        <v>85</v>
      </c>
      <c r="AM592" s="838"/>
      <c r="AN592" s="838">
        <v>3.81</v>
      </c>
      <c r="AO592" s="838">
        <v>3.81</v>
      </c>
      <c r="AP592" s="838">
        <v>11.4</v>
      </c>
      <c r="AQ592" s="838"/>
      <c r="AR592" s="838"/>
      <c r="BL592" s="400"/>
    </row>
    <row r="593" spans="1:64" s="399" customFormat="1" ht="21.75" thickTop="1">
      <c r="A593" s="393"/>
      <c r="B593" s="394"/>
      <c r="C593" s="395"/>
      <c r="D593" s="366" t="s">
        <v>384</v>
      </c>
      <c r="F593" s="366"/>
      <c r="G593" s="366"/>
      <c r="H593" s="366"/>
      <c r="I593" s="366"/>
      <c r="J593" s="416"/>
      <c r="K593" s="416"/>
      <c r="L593" s="395"/>
      <c r="M593" s="395"/>
      <c r="N593" s="395"/>
      <c r="O593" s="395"/>
      <c r="P593" s="395"/>
      <c r="Q593" s="395"/>
      <c r="R593" s="395"/>
      <c r="S593" s="395"/>
      <c r="T593" s="417"/>
      <c r="Y593" s="418"/>
      <c r="Z593" s="395"/>
      <c r="AA593" s="395"/>
      <c r="AB593" s="395"/>
      <c r="AC593" s="395"/>
      <c r="AD593" s="395"/>
      <c r="AE593" s="395"/>
      <c r="AF593" s="395"/>
      <c r="AG593" s="395"/>
      <c r="BL593" s="400"/>
    </row>
    <row r="594" spans="1:64" s="399" customFormat="1" ht="19.5">
      <c r="A594" s="393"/>
      <c r="B594" s="394"/>
      <c r="C594" s="395"/>
      <c r="D594" s="395"/>
      <c r="E594" s="395"/>
      <c r="F594" s="395"/>
      <c r="G594" s="395"/>
      <c r="L594" s="853" t="s">
        <v>385</v>
      </c>
      <c r="M594" s="853"/>
      <c r="N594" s="854">
        <f>R591</f>
        <v>32</v>
      </c>
      <c r="O594" s="854"/>
      <c r="P594" s="854"/>
      <c r="Q594" s="419" t="s">
        <v>15</v>
      </c>
      <c r="R594" s="855">
        <f>L582</f>
        <v>3.88</v>
      </c>
      <c r="S594" s="855"/>
      <c r="T594" s="855"/>
      <c r="Y594" s="418"/>
      <c r="Z594" s="395"/>
      <c r="AA594" s="395"/>
      <c r="AB594" s="395"/>
      <c r="AC594" s="395"/>
      <c r="AD594" s="395"/>
      <c r="AE594" s="395"/>
      <c r="AF594" s="395"/>
      <c r="AG594" s="395"/>
      <c r="BL594" s="400"/>
    </row>
    <row r="595" spans="1:64" s="399" customFormat="1" ht="21">
      <c r="A595" s="393"/>
      <c r="B595" s="394"/>
      <c r="C595" s="395"/>
      <c r="D595" s="395"/>
      <c r="E595" s="395"/>
      <c r="F595" s="395"/>
      <c r="G595" s="395"/>
      <c r="H595" s="395"/>
      <c r="I595" s="395"/>
      <c r="J595" s="416"/>
      <c r="K595" s="416"/>
      <c r="L595" s="395"/>
      <c r="M595" s="395"/>
      <c r="N595" s="395"/>
      <c r="O595" s="395"/>
      <c r="P595" s="395"/>
      <c r="Q595" s="395"/>
      <c r="R595" s="395"/>
      <c r="S595" s="395"/>
      <c r="T595" s="417"/>
      <c r="U595" s="420"/>
      <c r="V595" s="420"/>
      <c r="W595" s="420"/>
      <c r="X595" s="420"/>
      <c r="Y595" s="418"/>
      <c r="Z595" s="395"/>
      <c r="AA595" s="395"/>
      <c r="AB595" s="395"/>
      <c r="AC595" s="395"/>
      <c r="AD595" s="395"/>
      <c r="AE595" s="395"/>
      <c r="AF595" s="395"/>
      <c r="AG595" s="395"/>
      <c r="BL595" s="400"/>
    </row>
    <row r="596" spans="1:64" s="399" customFormat="1" ht="21">
      <c r="A596" s="393"/>
      <c r="B596" s="394"/>
      <c r="C596" s="395"/>
      <c r="D596" s="395"/>
      <c r="E596" s="395"/>
      <c r="F596" s="395"/>
      <c r="G596" s="395"/>
      <c r="L596" s="856" t="s">
        <v>386</v>
      </c>
      <c r="M596" s="856"/>
      <c r="N596" s="857">
        <f>ROUND((N594*R594),2)</f>
        <v>124.16</v>
      </c>
      <c r="O596" s="857"/>
      <c r="P596" s="857"/>
      <c r="Q596" s="857"/>
      <c r="T596" s="417"/>
      <c r="U596" s="420"/>
      <c r="V596" s="420"/>
      <c r="W596" s="420"/>
      <c r="X596" s="420"/>
      <c r="Y596" s="418"/>
      <c r="Z596" s="395"/>
      <c r="AA596" s="395"/>
      <c r="AB596" s="395"/>
      <c r="AC596" s="395"/>
      <c r="AD596" s="395"/>
      <c r="AE596" s="395"/>
      <c r="AF596" s="395"/>
      <c r="AG596" s="395"/>
      <c r="BL596" s="400"/>
    </row>
    <row r="597" spans="1:64" s="399" customFormat="1" ht="21">
      <c r="A597" s="393"/>
      <c r="B597" s="394"/>
      <c r="C597" s="395"/>
      <c r="D597" s="395"/>
      <c r="E597" s="395"/>
      <c r="F597" s="395"/>
      <c r="G597" s="395"/>
      <c r="H597" s="395"/>
      <c r="I597" s="395"/>
      <c r="J597" s="416"/>
      <c r="K597" s="416"/>
      <c r="L597" s="395"/>
      <c r="M597" s="395"/>
      <c r="N597" s="395"/>
      <c r="O597" s="395"/>
      <c r="P597" s="395"/>
      <c r="Q597" s="395"/>
      <c r="R597" s="395"/>
      <c r="S597" s="395"/>
      <c r="T597" s="417"/>
      <c r="U597" s="420"/>
      <c r="V597" s="420"/>
      <c r="W597" s="420"/>
      <c r="X597" s="420"/>
      <c r="Y597" s="418"/>
      <c r="Z597" s="395"/>
      <c r="AA597" s="395"/>
      <c r="AB597" s="395"/>
      <c r="AC597" s="395"/>
      <c r="AD597" s="395"/>
      <c r="AE597" s="395"/>
      <c r="AF597" s="395"/>
      <c r="AG597" s="395"/>
      <c r="BL597" s="400"/>
    </row>
    <row r="598" spans="1:64" s="399" customFormat="1" ht="21">
      <c r="A598" s="393"/>
      <c r="B598" s="394"/>
      <c r="C598" s="395"/>
      <c r="D598" s="366" t="s">
        <v>387</v>
      </c>
      <c r="F598" s="366"/>
      <c r="G598" s="366"/>
      <c r="H598" s="366"/>
      <c r="I598" s="366"/>
      <c r="J598" s="416"/>
      <c r="K598" s="416"/>
      <c r="L598" s="395"/>
      <c r="M598" s="395"/>
      <c r="N598" s="395"/>
      <c r="O598" s="395"/>
      <c r="P598" s="395"/>
      <c r="Q598" s="395"/>
      <c r="R598" s="395"/>
      <c r="S598" s="395"/>
      <c r="T598" s="417"/>
      <c r="U598" s="420"/>
      <c r="V598" s="420"/>
      <c r="W598" s="420"/>
      <c r="X598" s="420"/>
      <c r="Y598" s="418"/>
      <c r="Z598" s="395"/>
      <c r="AA598" s="395"/>
      <c r="AB598" s="395"/>
      <c r="AC598" s="395"/>
      <c r="AD598" s="395"/>
      <c r="AE598" s="395"/>
      <c r="AF598" s="395"/>
      <c r="AG598" s="395"/>
      <c r="BL598" s="400"/>
    </row>
    <row r="599" spans="1:64" s="399" customFormat="1" ht="21">
      <c r="A599" s="393"/>
      <c r="B599" s="394"/>
      <c r="C599" s="395"/>
      <c r="D599" s="395"/>
      <c r="E599" s="395"/>
      <c r="F599" s="395"/>
      <c r="G599" s="395"/>
      <c r="M599" s="853" t="s">
        <v>388</v>
      </c>
      <c r="N599" s="853"/>
      <c r="O599" s="858">
        <f>N596</f>
        <v>124.16</v>
      </c>
      <c r="P599" s="858"/>
      <c r="Q599" s="858"/>
      <c r="R599" s="858"/>
      <c r="S599" s="438" t="s">
        <v>31</v>
      </c>
      <c r="T599" s="859">
        <f>H585</f>
        <v>124.12</v>
      </c>
      <c r="U599" s="859"/>
      <c r="V599" s="859"/>
      <c r="W599" s="420"/>
      <c r="X599" s="420"/>
      <c r="Y599" s="418"/>
      <c r="AF599" s="395"/>
      <c r="AG599" s="395"/>
      <c r="BL599" s="400"/>
    </row>
    <row r="600" spans="1:64" s="399" customFormat="1" ht="10.5" customHeight="1">
      <c r="A600" s="393"/>
      <c r="B600" s="394"/>
      <c r="C600" s="395"/>
      <c r="D600" s="395"/>
      <c r="E600" s="395"/>
      <c r="F600" s="395"/>
      <c r="G600" s="395"/>
      <c r="H600" s="395"/>
      <c r="I600" s="395"/>
      <c r="J600" s="416"/>
      <c r="K600" s="416"/>
      <c r="L600" s="395"/>
      <c r="M600" s="395"/>
      <c r="N600" s="395"/>
      <c r="O600" s="395"/>
      <c r="P600" s="395"/>
      <c r="Q600" s="395"/>
      <c r="R600" s="395"/>
      <c r="S600" s="395"/>
      <c r="T600" s="417"/>
      <c r="U600" s="420"/>
      <c r="V600" s="420"/>
      <c r="W600" s="420"/>
      <c r="X600" s="420"/>
      <c r="Y600" s="418"/>
      <c r="Z600" s="395"/>
      <c r="AA600" s="395"/>
      <c r="AB600" s="395"/>
      <c r="AC600" s="395"/>
      <c r="AD600" s="395"/>
      <c r="AE600" s="395"/>
      <c r="AF600" s="395"/>
      <c r="AG600" s="395"/>
      <c r="BL600" s="400"/>
    </row>
    <row r="601" spans="1:64" s="399" customFormat="1" ht="21">
      <c r="A601" s="393"/>
      <c r="B601" s="394"/>
      <c r="C601" s="395"/>
      <c r="D601" s="395"/>
      <c r="E601" s="395"/>
      <c r="F601" s="395"/>
      <c r="G601" s="395"/>
      <c r="L601" s="395"/>
      <c r="M601" s="856" t="s">
        <v>388</v>
      </c>
      <c r="N601" s="856"/>
      <c r="O601" s="857">
        <f>O599-T599</f>
        <v>3.9999999999992042E-2</v>
      </c>
      <c r="P601" s="857"/>
      <c r="Q601" s="857"/>
      <c r="R601" s="857"/>
      <c r="S601" s="395"/>
      <c r="T601" s="417"/>
      <c r="U601" s="421"/>
      <c r="V601" s="421"/>
      <c r="W601" s="421"/>
      <c r="BL601" s="400"/>
    </row>
    <row r="602" spans="1:64" s="399" customFormat="1" ht="21">
      <c r="A602" s="393"/>
      <c r="B602" s="394"/>
      <c r="C602" s="395"/>
      <c r="D602" s="395"/>
      <c r="E602" s="395"/>
      <c r="F602" s="395"/>
      <c r="G602" s="395"/>
      <c r="H602" s="395"/>
      <c r="I602" s="395"/>
      <c r="J602" s="416"/>
      <c r="K602" s="416"/>
      <c r="L602" s="395"/>
      <c r="M602" s="395"/>
      <c r="N602" s="395"/>
      <c r="O602" s="395"/>
      <c r="P602" s="395"/>
      <c r="Q602" s="395"/>
      <c r="R602" s="395"/>
      <c r="S602" s="395"/>
      <c r="T602" s="417"/>
      <c r="U602" s="420"/>
      <c r="V602" s="420"/>
      <c r="W602" s="420"/>
      <c r="X602" s="420"/>
      <c r="Y602" s="418"/>
      <c r="Z602" s="395"/>
      <c r="AA602" s="395"/>
      <c r="AB602" s="395"/>
      <c r="AC602" s="395"/>
      <c r="AD602" s="395"/>
      <c r="AE602" s="395"/>
      <c r="AF602" s="395"/>
      <c r="AG602" s="395"/>
      <c r="BL602" s="400"/>
    </row>
    <row r="603" spans="1:64" s="399" customFormat="1" ht="21">
      <c r="A603" s="393"/>
      <c r="B603" s="394"/>
      <c r="C603" s="395"/>
      <c r="E603" s="366"/>
      <c r="F603" s="366"/>
      <c r="G603" s="366"/>
      <c r="H603" s="366"/>
      <c r="M603" s="868" t="s">
        <v>389</v>
      </c>
      <c r="N603" s="868"/>
      <c r="O603" s="868"/>
      <c r="P603" s="868"/>
      <c r="Q603" s="869" t="s">
        <v>76</v>
      </c>
      <c r="R603" s="869"/>
      <c r="S603" s="869"/>
      <c r="T603" s="870">
        <v>0.11</v>
      </c>
      <c r="U603" s="870"/>
      <c r="V603" s="870"/>
      <c r="W603" s="870"/>
      <c r="AA603" s="422" t="s">
        <v>390</v>
      </c>
      <c r="AE603" s="395"/>
      <c r="AF603" s="395"/>
      <c r="AG603" s="395"/>
      <c r="BL603" s="400"/>
    </row>
    <row r="604" spans="1:64" s="399" customFormat="1" ht="21">
      <c r="A604" s="393"/>
      <c r="B604" s="394"/>
      <c r="C604" s="395"/>
      <c r="D604" s="366" t="s">
        <v>391</v>
      </c>
      <c r="E604" s="381"/>
      <c r="F604" s="381"/>
      <c r="G604" s="381"/>
      <c r="H604" s="381"/>
      <c r="I604" s="381"/>
      <c r="J604" s="416"/>
      <c r="K604" s="416"/>
      <c r="L604" s="395"/>
      <c r="M604" s="395"/>
      <c r="N604" s="395"/>
      <c r="O604" s="395"/>
      <c r="P604" s="395"/>
      <c r="Q604" s="395"/>
      <c r="R604" s="395"/>
      <c r="S604" s="395"/>
      <c r="T604" s="417"/>
      <c r="U604" s="420"/>
      <c r="V604" s="420"/>
      <c r="W604" s="420"/>
      <c r="X604" s="420"/>
      <c r="Y604" s="418"/>
      <c r="Z604" s="395"/>
      <c r="AA604" s="395"/>
      <c r="AB604" s="395"/>
      <c r="AC604" s="395"/>
      <c r="AD604" s="395"/>
      <c r="AE604" s="395"/>
      <c r="AF604" s="395"/>
      <c r="AG604" s="395"/>
      <c r="BL604" s="400"/>
    </row>
    <row r="605" spans="1:64" s="399" customFormat="1" ht="21">
      <c r="A605" s="393"/>
      <c r="B605" s="394"/>
      <c r="C605" s="395"/>
      <c r="D605" s="395"/>
      <c r="E605" s="381"/>
      <c r="F605" s="381"/>
      <c r="G605" s="381"/>
      <c r="L605" s="862" t="s">
        <v>77</v>
      </c>
      <c r="M605" s="862"/>
      <c r="N605" s="862"/>
      <c r="O605" s="871">
        <f>O601</f>
        <v>3.9999999999992042E-2</v>
      </c>
      <c r="P605" s="871"/>
      <c r="Q605" s="871"/>
      <c r="R605" s="871"/>
      <c r="S605" s="872" t="s">
        <v>15</v>
      </c>
      <c r="T605" s="853">
        <v>100</v>
      </c>
      <c r="U605" s="853"/>
      <c r="W605" s="420"/>
      <c r="X605" s="420"/>
      <c r="Y605" s="418"/>
      <c r="Z605" s="395"/>
      <c r="AA605" s="395"/>
      <c r="AB605" s="395"/>
      <c r="AC605" s="395"/>
      <c r="AD605" s="395"/>
      <c r="AE605" s="395"/>
      <c r="AF605" s="395"/>
      <c r="AG605" s="395"/>
      <c r="BL605" s="400"/>
    </row>
    <row r="606" spans="1:64" s="399" customFormat="1" ht="21">
      <c r="A606" s="393"/>
      <c r="B606" s="394"/>
      <c r="C606" s="395"/>
      <c r="D606" s="395"/>
      <c r="E606" s="381"/>
      <c r="F606" s="381"/>
      <c r="G606" s="381"/>
      <c r="L606" s="862"/>
      <c r="M606" s="862"/>
      <c r="N606" s="862"/>
      <c r="O606" s="859">
        <f>T599</f>
        <v>124.12</v>
      </c>
      <c r="P606" s="859"/>
      <c r="Q606" s="859"/>
      <c r="R606" s="859"/>
      <c r="S606" s="872"/>
      <c r="T606" s="853"/>
      <c r="U606" s="853"/>
      <c r="W606" s="395"/>
      <c r="X606" s="418"/>
      <c r="Y606" s="418"/>
      <c r="Z606" s="395"/>
      <c r="AA606" s="395"/>
      <c r="AB606" s="395"/>
      <c r="AC606" s="395"/>
      <c r="AD606" s="395"/>
      <c r="AE606" s="395"/>
      <c r="AF606" s="395"/>
      <c r="AG606" s="395"/>
      <c r="BL606" s="400"/>
    </row>
    <row r="607" spans="1:64" s="399" customFormat="1" ht="21">
      <c r="A607" s="393"/>
      <c r="B607" s="394"/>
      <c r="C607" s="395"/>
      <c r="D607" s="395"/>
      <c r="E607" s="381"/>
      <c r="F607" s="381"/>
      <c r="G607" s="381"/>
      <c r="H607" s="381"/>
      <c r="I607" s="381"/>
      <c r="J607" s="416"/>
      <c r="K607" s="416"/>
      <c r="L607" s="395"/>
      <c r="M607" s="395"/>
      <c r="N607" s="395"/>
      <c r="O607" s="395"/>
      <c r="P607" s="395"/>
      <c r="Q607" s="395"/>
      <c r="R607" s="395"/>
      <c r="S607" s="395"/>
      <c r="T607" s="417"/>
      <c r="U607" s="395"/>
      <c r="V607" s="395"/>
      <c r="W607" s="395"/>
      <c r="X607" s="418"/>
      <c r="Y607" s="418"/>
      <c r="Z607" s="395"/>
      <c r="AA607" s="395"/>
      <c r="AB607" s="395"/>
      <c r="AC607" s="395"/>
      <c r="AD607" s="395"/>
      <c r="AE607" s="395"/>
      <c r="AF607" s="395"/>
      <c r="AG607" s="395"/>
      <c r="BL607" s="400"/>
    </row>
    <row r="608" spans="1:64" s="399" customFormat="1" ht="21">
      <c r="A608" s="393"/>
      <c r="B608" s="394"/>
      <c r="C608" s="395"/>
      <c r="D608" s="395"/>
      <c r="E608" s="381"/>
      <c r="F608" s="381"/>
      <c r="G608" s="381"/>
      <c r="L608" s="862" t="s">
        <v>77</v>
      </c>
      <c r="M608" s="862"/>
      <c r="N608" s="862"/>
      <c r="O608" s="862"/>
      <c r="P608" s="863">
        <f>ROUND((O605/O606)*T605,2)/100</f>
        <v>2.9999999999999997E-4</v>
      </c>
      <c r="Q608" s="863"/>
      <c r="R608" s="863"/>
      <c r="S608" s="395"/>
      <c r="T608" s="424" t="s">
        <v>76</v>
      </c>
      <c r="U608" s="395"/>
      <c r="V608" s="864">
        <f>T603</f>
        <v>0.11</v>
      </c>
      <c r="W608" s="864"/>
      <c r="X608" s="864"/>
      <c r="Y608" s="418"/>
      <c r="Z608" s="395"/>
      <c r="AA608" s="834" t="str">
        <f>IF(V608&gt;P608,"ok cumple","no cumple")</f>
        <v>ok cumple</v>
      </c>
      <c r="AB608" s="835"/>
      <c r="AC608" s="835"/>
      <c r="AD608" s="835"/>
      <c r="AE608" s="835"/>
      <c r="AF608" s="835"/>
      <c r="AG608" s="395"/>
      <c r="BL608" s="400"/>
    </row>
    <row r="609" spans="1:64" s="399" customFormat="1" ht="18" customHeight="1">
      <c r="A609" s="393"/>
      <c r="B609" s="394"/>
      <c r="C609" s="395"/>
      <c r="D609" s="395"/>
      <c r="E609" s="395"/>
      <c r="F609" s="395"/>
      <c r="G609" s="395"/>
      <c r="H609" s="366"/>
      <c r="I609" s="366"/>
      <c r="J609" s="863"/>
      <c r="K609" s="863"/>
      <c r="L609" s="425"/>
      <c r="M609" s="395"/>
      <c r="N609" s="395"/>
      <c r="O609" s="395"/>
      <c r="P609" s="395"/>
      <c r="Q609" s="395"/>
      <c r="R609" s="395"/>
      <c r="S609" s="395"/>
      <c r="T609" s="417"/>
      <c r="U609" s="395"/>
      <c r="V609" s="395"/>
      <c r="W609" s="395"/>
      <c r="X609" s="418"/>
      <c r="Y609" s="418"/>
      <c r="Z609" s="395"/>
      <c r="AA609" s="395"/>
      <c r="AB609" s="395"/>
      <c r="AC609" s="395"/>
      <c r="AD609" s="395"/>
      <c r="AE609" s="395"/>
      <c r="AF609" s="395"/>
      <c r="AG609" s="395"/>
      <c r="BL609" s="400"/>
    </row>
    <row r="610" spans="1:64" s="399" customFormat="1" ht="21">
      <c r="A610" s="393"/>
      <c r="B610" s="394"/>
      <c r="C610" s="395"/>
      <c r="D610" s="366" t="s">
        <v>392</v>
      </c>
      <c r="F610" s="366"/>
      <c r="G610" s="366"/>
      <c r="H610" s="366"/>
      <c r="I610" s="366"/>
      <c r="J610" s="395"/>
      <c r="K610" s="395"/>
      <c r="L610" s="395"/>
      <c r="M610" s="395"/>
      <c r="N610" s="395"/>
      <c r="O610" s="395"/>
      <c r="P610" s="395"/>
      <c r="Q610" s="395"/>
      <c r="R610" s="395"/>
      <c r="S610" s="395"/>
      <c r="T610" s="395"/>
      <c r="U610" s="426"/>
      <c r="V610" s="395"/>
      <c r="W610" s="395"/>
      <c r="X610" s="395"/>
      <c r="Y610" s="395"/>
      <c r="Z610" s="395"/>
      <c r="AA610" s="395"/>
      <c r="AB610" s="395"/>
      <c r="AC610" s="395"/>
      <c r="AD610" s="395"/>
      <c r="AE610" s="395"/>
      <c r="AF610" s="395"/>
      <c r="AG610" s="395"/>
      <c r="BL610" s="400"/>
    </row>
    <row r="611" spans="1:64" s="430" customFormat="1" ht="19.5">
      <c r="A611" s="427"/>
      <c r="B611" s="428"/>
      <c r="C611" s="413"/>
      <c r="D611" s="413"/>
      <c r="E611" s="413"/>
      <c r="F611" s="413"/>
      <c r="G611" s="413"/>
      <c r="H611" s="413"/>
      <c r="I611" s="413"/>
      <c r="J611" s="413"/>
      <c r="K611" s="413"/>
      <c r="L611" s="413"/>
      <c r="M611" s="413"/>
      <c r="N611" s="413"/>
      <c r="O611" s="429"/>
      <c r="P611" s="429"/>
      <c r="Q611" s="413"/>
      <c r="R611" s="413"/>
      <c r="S611" s="413"/>
      <c r="T611" s="413"/>
      <c r="U611" s="413"/>
      <c r="V611" s="413"/>
      <c r="W611" s="413"/>
      <c r="X611" s="413"/>
      <c r="Y611" s="413"/>
      <c r="Z611" s="413"/>
      <c r="AA611" s="413"/>
      <c r="AB611" s="413"/>
      <c r="AC611" s="413"/>
      <c r="AD611" s="413"/>
      <c r="AE611" s="413"/>
      <c r="AF611" s="413"/>
      <c r="AG611" s="413"/>
      <c r="BL611" s="431"/>
    </row>
    <row r="612" spans="1:64" s="430" customFormat="1" ht="21">
      <c r="A612" s="427"/>
      <c r="B612" s="428"/>
      <c r="C612" s="413"/>
      <c r="D612" s="413"/>
      <c r="E612" s="413"/>
      <c r="F612" s="413"/>
      <c r="G612" s="413"/>
      <c r="I612" s="413"/>
      <c r="M612" s="853" t="s">
        <v>393</v>
      </c>
      <c r="N612" s="853"/>
      <c r="P612" s="865">
        <f>AC234*100</f>
        <v>560</v>
      </c>
      <c r="Q612" s="865"/>
      <c r="R612" s="865"/>
      <c r="S612" s="432" t="s">
        <v>31</v>
      </c>
      <c r="T612" s="433">
        <v>2</v>
      </c>
      <c r="U612" s="865">
        <f>V582</f>
        <v>7</v>
      </c>
      <c r="V612" s="865"/>
      <c r="W612" s="432" t="s">
        <v>31</v>
      </c>
      <c r="X612" s="866">
        <f>R591</f>
        <v>32</v>
      </c>
      <c r="Y612" s="866"/>
      <c r="Z612" s="866"/>
      <c r="AA612" s="867">
        <f>L583</f>
        <v>2.2200000000000002</v>
      </c>
      <c r="AB612" s="867"/>
      <c r="AC612" s="867"/>
      <c r="BL612" s="431"/>
    </row>
    <row r="613" spans="1:64" s="430" customFormat="1" ht="19.5">
      <c r="A613" s="427"/>
      <c r="B613" s="428"/>
      <c r="C613" s="413"/>
      <c r="D613" s="413"/>
      <c r="E613" s="413"/>
      <c r="F613" s="413"/>
      <c r="G613" s="413"/>
      <c r="H613" s="413"/>
      <c r="I613" s="413"/>
      <c r="J613" s="413"/>
      <c r="M613" s="853"/>
      <c r="N613" s="853"/>
      <c r="S613" s="881">
        <f>R591</f>
        <v>32</v>
      </c>
      <c r="T613" s="881"/>
      <c r="U613" s="881"/>
      <c r="V613" s="881"/>
      <c r="W613" s="434" t="s">
        <v>31</v>
      </c>
      <c r="X613" s="413">
        <v>1</v>
      </c>
      <c r="Y613" s="413"/>
      <c r="Z613" s="413"/>
      <c r="AA613" s="413"/>
      <c r="AE613" s="413"/>
      <c r="AI613" s="413"/>
      <c r="AJ613" s="413"/>
      <c r="AK613" s="413"/>
      <c r="AL613" s="435"/>
      <c r="AM613" s="413"/>
      <c r="BL613" s="431"/>
    </row>
    <row r="614" spans="1:64" s="430" customFormat="1" ht="19.5">
      <c r="A614" s="427"/>
      <c r="B614" s="428"/>
      <c r="C614" s="413"/>
      <c r="D614" s="413"/>
      <c r="E614" s="413"/>
      <c r="F614" s="413"/>
      <c r="G614" s="413"/>
      <c r="H614" s="413"/>
      <c r="I614" s="413"/>
      <c r="J614" s="413"/>
      <c r="K614" s="413"/>
      <c r="L614" s="413"/>
      <c r="M614" s="413"/>
      <c r="N614" s="435"/>
      <c r="O614" s="413"/>
      <c r="P614" s="413"/>
      <c r="Q614" s="413"/>
      <c r="R614" s="435"/>
      <c r="S614" s="413"/>
      <c r="T614" s="413"/>
      <c r="U614" s="413"/>
      <c r="V614" s="413"/>
      <c r="W614" s="413"/>
      <c r="X614" s="413"/>
      <c r="Y614" s="413"/>
      <c r="Z614" s="413"/>
      <c r="AA614" s="413"/>
      <c r="AB614" s="413"/>
      <c r="AC614" s="413"/>
      <c r="AD614" s="413"/>
      <c r="AE614" s="413"/>
      <c r="AF614" s="413"/>
      <c r="AG614" s="413"/>
      <c r="BL614" s="431"/>
    </row>
    <row r="615" spans="1:64" s="430" customFormat="1" ht="21">
      <c r="A615" s="427"/>
      <c r="B615" s="428"/>
      <c r="C615" s="413"/>
      <c r="D615" s="413"/>
      <c r="E615" s="413"/>
      <c r="F615" s="413"/>
      <c r="G615" s="413"/>
      <c r="H615" s="413"/>
      <c r="I615" s="413"/>
      <c r="J615" s="413"/>
      <c r="M615" s="856" t="s">
        <v>393</v>
      </c>
      <c r="N615" s="856"/>
      <c r="O615" s="882">
        <f>((P612)-(T612*U612)-(X612*AA612))/(S613-X613)</f>
        <v>15.321290322580644</v>
      </c>
      <c r="P615" s="882"/>
      <c r="Q615" s="882"/>
      <c r="R615" s="882"/>
      <c r="S615" s="883" t="s">
        <v>382</v>
      </c>
      <c r="T615" s="883"/>
      <c r="U615" s="884">
        <f>ROUNDDOWN(O615,0)</f>
        <v>15</v>
      </c>
      <c r="V615" s="884"/>
      <c r="W615" s="884"/>
      <c r="X615" s="884"/>
      <c r="Y615" s="438"/>
      <c r="Z615" s="413"/>
      <c r="AA615" s="884"/>
      <c r="AB615" s="884"/>
      <c r="AC615" s="884"/>
      <c r="AD615" s="413"/>
      <c r="AE615" s="413"/>
      <c r="AF615" s="413"/>
      <c r="AG615" s="413"/>
      <c r="BL615" s="431"/>
    </row>
    <row r="616" spans="1:64" s="430" customFormat="1" ht="19.5">
      <c r="A616" s="427"/>
      <c r="B616" s="428"/>
      <c r="C616" s="413"/>
      <c r="D616" s="413"/>
      <c r="E616" s="413"/>
      <c r="F616" s="413"/>
      <c r="G616" s="413"/>
      <c r="H616" s="413"/>
      <c r="I616" s="413"/>
      <c r="J616" s="413"/>
      <c r="K616" s="395"/>
      <c r="L616" s="413"/>
      <c r="M616" s="413"/>
      <c r="N616" s="413"/>
      <c r="O616" s="413"/>
      <c r="P616" s="413"/>
      <c r="Q616" s="413"/>
      <c r="R616" s="413"/>
      <c r="S616" s="413"/>
      <c r="T616" s="413"/>
      <c r="U616" s="413"/>
      <c r="V616" s="413"/>
      <c r="W616" s="413"/>
      <c r="X616" s="413"/>
      <c r="Y616" s="413"/>
      <c r="Z616" s="413"/>
      <c r="AA616" s="413"/>
      <c r="AB616" s="413"/>
      <c r="AC616" s="413"/>
      <c r="AD616" s="413"/>
      <c r="AE616" s="413"/>
      <c r="AF616" s="413"/>
      <c r="AG616" s="413"/>
      <c r="BL616" s="431"/>
    </row>
    <row r="617" spans="1:64" s="430" customFormat="1" ht="19.5">
      <c r="A617" s="427"/>
      <c r="B617" s="428"/>
      <c r="C617" s="413"/>
      <c r="D617" s="413"/>
      <c r="E617" s="413"/>
      <c r="F617" s="413"/>
      <c r="G617" s="413"/>
      <c r="H617" s="413"/>
      <c r="I617" s="413"/>
      <c r="J617" s="413"/>
      <c r="K617" s="877" t="s">
        <v>89</v>
      </c>
      <c r="L617" s="877"/>
      <c r="M617" s="878" t="s">
        <v>218</v>
      </c>
      <c r="N617" s="878"/>
      <c r="O617" s="878"/>
      <c r="P617" s="879" t="s">
        <v>74</v>
      </c>
      <c r="Q617" s="879"/>
      <c r="R617" s="879"/>
      <c r="S617" s="880">
        <f>U615</f>
        <v>15</v>
      </c>
      <c r="T617" s="880"/>
      <c r="U617" s="880"/>
      <c r="V617" s="880"/>
      <c r="W617" s="878" t="s">
        <v>218</v>
      </c>
      <c r="X617" s="878"/>
      <c r="Y617" s="878"/>
      <c r="Z617" s="880">
        <v>40</v>
      </c>
      <c r="AA617" s="880"/>
      <c r="AB617" s="880"/>
      <c r="AF617" s="413"/>
      <c r="AG617" s="413"/>
      <c r="AH617" s="834" t="str">
        <f>IF(Z617&gt;S617&gt;K617,"ok cumple","no cumple")</f>
        <v>ok cumple</v>
      </c>
      <c r="AI617" s="835"/>
      <c r="AJ617" s="835"/>
      <c r="AK617" s="835"/>
      <c r="AL617" s="835"/>
      <c r="BL617" s="431"/>
    </row>
    <row r="618" spans="1:64" s="430" customFormat="1" ht="19.5">
      <c r="A618" s="427"/>
      <c r="B618" s="428"/>
      <c r="C618" s="413"/>
      <c r="D618" s="413"/>
      <c r="E618" s="413"/>
      <c r="F618" s="413"/>
      <c r="G618" s="413"/>
      <c r="H618" s="413"/>
      <c r="I618" s="413"/>
      <c r="J618" s="413"/>
      <c r="K618" s="395"/>
      <c r="L618" s="413"/>
      <c r="M618" s="413"/>
      <c r="N618" s="413"/>
      <c r="O618" s="413"/>
      <c r="P618" s="413"/>
      <c r="Q618" s="413"/>
      <c r="R618" s="413"/>
      <c r="S618" s="413"/>
      <c r="T618" s="413"/>
      <c r="U618" s="413"/>
      <c r="V618" s="413"/>
      <c r="W618" s="413"/>
      <c r="X618" s="413"/>
      <c r="Y618" s="413"/>
      <c r="Z618" s="413"/>
      <c r="AA618" s="413"/>
      <c r="AB618" s="413"/>
      <c r="AC618" s="413"/>
      <c r="AD618" s="413"/>
      <c r="AE618" s="413"/>
      <c r="AF618" s="413"/>
      <c r="AG618" s="413"/>
      <c r="BL618" s="431"/>
    </row>
    <row r="619" spans="1:64" s="430" customFormat="1" ht="19.5">
      <c r="A619" s="427"/>
      <c r="B619" s="428"/>
      <c r="C619" s="413"/>
      <c r="D619" s="413"/>
      <c r="E619" s="437" t="s">
        <v>394</v>
      </c>
      <c r="F619" s="437"/>
      <c r="G619" s="414"/>
      <c r="H619" s="414"/>
      <c r="I619" s="414"/>
      <c r="J619" s="414"/>
      <c r="K619" s="414"/>
      <c r="L619" s="414"/>
      <c r="M619" s="414"/>
      <c r="U619" s="413"/>
      <c r="V619" s="885">
        <f>U615</f>
        <v>15</v>
      </c>
      <c r="W619" s="885"/>
      <c r="X619" s="885"/>
      <c r="Y619" s="885"/>
      <c r="AA619" s="413"/>
      <c r="AD619" s="413"/>
      <c r="AE619" s="413"/>
      <c r="AF619" s="413"/>
      <c r="AG619" s="413"/>
      <c r="BL619" s="431"/>
    </row>
    <row r="620" spans="1:64" s="430" customFormat="1" ht="19.5">
      <c r="A620" s="427"/>
      <c r="B620" s="428"/>
      <c r="C620" s="413"/>
      <c r="D620" s="413"/>
      <c r="E620" s="413"/>
      <c r="F620" s="413"/>
      <c r="G620" s="413"/>
      <c r="H620" s="413"/>
      <c r="I620" s="413"/>
      <c r="J620" s="413"/>
      <c r="K620" s="413"/>
      <c r="L620" s="413"/>
      <c r="M620" s="413"/>
      <c r="N620" s="413"/>
      <c r="O620" s="413"/>
      <c r="P620" s="413"/>
      <c r="Q620" s="413"/>
      <c r="R620" s="413"/>
      <c r="S620" s="413"/>
      <c r="T620" s="413"/>
      <c r="U620" s="413"/>
      <c r="V620" s="413"/>
      <c r="W620" s="413"/>
      <c r="X620" s="413"/>
      <c r="Y620" s="413"/>
      <c r="Z620" s="413"/>
      <c r="AA620" s="413"/>
      <c r="AB620" s="413"/>
      <c r="AC620" s="413"/>
      <c r="AD620" s="413"/>
      <c r="AE620" s="413"/>
      <c r="AF620" s="413"/>
      <c r="AG620" s="413"/>
      <c r="BL620" s="431"/>
    </row>
    <row r="621" spans="1:64" s="430" customFormat="1" ht="19.5">
      <c r="A621" s="427"/>
      <c r="B621" s="428"/>
      <c r="C621" s="413"/>
      <c r="D621" s="413"/>
      <c r="E621" s="413"/>
      <c r="F621" s="413"/>
      <c r="G621" s="413"/>
      <c r="H621" s="873" t="s">
        <v>395</v>
      </c>
      <c r="I621" s="873"/>
      <c r="J621" s="873"/>
      <c r="K621" s="873"/>
      <c r="L621" s="874">
        <f>R591</f>
        <v>32</v>
      </c>
      <c r="M621" s="874"/>
      <c r="N621" s="874"/>
      <c r="O621" s="875" t="s">
        <v>396</v>
      </c>
      <c r="P621" s="875"/>
      <c r="Q621" s="874" t="str">
        <f>AL587</f>
        <v>7/8"</v>
      </c>
      <c r="R621" s="874"/>
      <c r="S621" s="439" t="s">
        <v>283</v>
      </c>
      <c r="T621" s="439">
        <f>O581</f>
        <v>7</v>
      </c>
      <c r="U621" s="440" t="s">
        <v>73</v>
      </c>
      <c r="V621" s="876">
        <f>V619</f>
        <v>15</v>
      </c>
      <c r="W621" s="876"/>
      <c r="X621" s="876"/>
      <c r="Y621" s="876"/>
      <c r="Z621" s="413"/>
      <c r="AA621" s="413"/>
      <c r="AB621" s="413"/>
      <c r="AC621" s="413"/>
      <c r="AD621" s="413"/>
      <c r="AE621" s="413"/>
      <c r="AF621" s="413"/>
      <c r="AG621" s="413"/>
      <c r="BL621" s="431"/>
    </row>
    <row r="622" spans="1:64" s="215" customFormat="1">
      <c r="A622" s="213"/>
      <c r="B622" s="214"/>
      <c r="BL622" s="216"/>
    </row>
    <row r="623" spans="1:64" s="215" customFormat="1">
      <c r="A623" s="213"/>
      <c r="B623" s="214"/>
      <c r="BL623" s="216"/>
    </row>
    <row r="624" spans="1:64" s="215" customFormat="1" ht="19.5">
      <c r="A624" s="213"/>
      <c r="B624" s="214"/>
      <c r="D624" s="362" t="s">
        <v>397</v>
      </c>
      <c r="E624" s="363"/>
      <c r="F624" s="363"/>
      <c r="G624" s="364"/>
      <c r="H624" s="364"/>
      <c r="I624" s="364"/>
      <c r="J624" s="364"/>
      <c r="K624" s="364"/>
      <c r="L624" s="364"/>
      <c r="M624" s="364"/>
      <c r="N624" s="364"/>
      <c r="O624" s="364"/>
      <c r="P624" s="364"/>
      <c r="Q624" s="364"/>
      <c r="R624" s="364"/>
      <c r="S624" s="364"/>
      <c r="T624" s="364"/>
      <c r="U624" s="364"/>
      <c r="V624" s="363"/>
      <c r="W624" s="363"/>
      <c r="X624" s="363"/>
      <c r="Y624" s="363"/>
      <c r="Z624" s="363"/>
      <c r="AA624" s="363"/>
      <c r="AB624" s="363"/>
      <c r="AC624" s="363"/>
      <c r="AD624" s="363"/>
      <c r="AE624" s="363"/>
      <c r="AF624" s="363"/>
      <c r="AG624" s="364"/>
      <c r="AH624" s="364"/>
      <c r="AI624" s="364"/>
      <c r="AJ624" s="364"/>
      <c r="AK624" s="363"/>
      <c r="AL624" s="363"/>
      <c r="AM624" s="363"/>
      <c r="AN624" s="363"/>
      <c r="AO624" s="363"/>
      <c r="AP624" s="363"/>
      <c r="AQ624" s="363"/>
      <c r="AR624" s="363"/>
      <c r="AS624" s="363"/>
      <c r="AT624" s="365"/>
      <c r="BL624" s="216"/>
    </row>
    <row r="625" spans="1:64" s="215" customFormat="1" ht="18.75" thickBot="1">
      <c r="A625" s="213"/>
      <c r="B625" s="214"/>
      <c r="U625" s="693" t="s">
        <v>238</v>
      </c>
      <c r="V625" s="693"/>
      <c r="W625" s="693"/>
      <c r="X625" s="693"/>
      <c r="Y625" s="693"/>
      <c r="BL625" s="216"/>
    </row>
    <row r="626" spans="1:64" s="215" customFormat="1" ht="19.5" thickBot="1">
      <c r="A626" s="213"/>
      <c r="B626" s="214"/>
      <c r="U626" s="303" t="s">
        <v>239</v>
      </c>
      <c r="V626" s="304" t="s">
        <v>27</v>
      </c>
      <c r="W626" s="788">
        <v>0.9</v>
      </c>
      <c r="X626" s="788"/>
      <c r="Y626" s="789"/>
      <c r="BL626" s="216"/>
    </row>
    <row r="627" spans="1:64" s="215" customFormat="1" ht="22.5" customHeight="1">
      <c r="A627" s="213"/>
      <c r="B627" s="214"/>
      <c r="D627" s="366" t="s">
        <v>351</v>
      </c>
      <c r="F627" s="366"/>
      <c r="G627" s="366"/>
      <c r="H627" s="366"/>
      <c r="I627" s="366"/>
      <c r="J627" s="366"/>
      <c r="K627" s="366"/>
      <c r="BL627" s="216"/>
    </row>
    <row r="628" spans="1:64" s="371" customFormat="1" ht="21">
      <c r="A628" s="367"/>
      <c r="B628" s="368"/>
      <c r="C628" s="240"/>
      <c r="D628" s="240"/>
      <c r="E628" s="240"/>
      <c r="F628" s="369"/>
      <c r="G628" s="240"/>
      <c r="H628" s="240"/>
      <c r="I628" s="240"/>
      <c r="J628" s="240"/>
      <c r="K628" s="370"/>
      <c r="L628" s="240"/>
      <c r="M628" s="240"/>
      <c r="N628" s="240"/>
      <c r="O628" s="369"/>
      <c r="P628" s="240"/>
      <c r="Q628" s="240"/>
      <c r="R628" s="240"/>
      <c r="S628" s="240"/>
      <c r="T628" s="240"/>
      <c r="U628" s="378"/>
      <c r="V628" s="240"/>
      <c r="W628" s="240"/>
      <c r="AQ628" s="372">
        <v>5</v>
      </c>
      <c r="BL628" s="373"/>
    </row>
    <row r="629" spans="1:64" s="371" customFormat="1" ht="21">
      <c r="A629" s="367"/>
      <c r="B629" s="368"/>
      <c r="C629" s="240"/>
      <c r="D629" s="240"/>
      <c r="E629" s="240"/>
      <c r="F629" s="369"/>
      <c r="G629" s="240"/>
      <c r="H629" s="240"/>
      <c r="I629" s="240"/>
      <c r="J629" s="240"/>
      <c r="Q629" s="801" t="s">
        <v>352</v>
      </c>
      <c r="R629" s="801"/>
      <c r="T629" s="550">
        <v>2</v>
      </c>
      <c r="U629" s="802">
        <f>W337</f>
        <v>0.92</v>
      </c>
      <c r="V629" s="802"/>
      <c r="W629" s="802"/>
      <c r="X629" s="803" t="s">
        <v>31</v>
      </c>
      <c r="Z629" s="550">
        <v>4</v>
      </c>
      <c r="AA629" s="550"/>
      <c r="AB629" s="490" t="s">
        <v>15</v>
      </c>
      <c r="AC629" s="816">
        <f>U629</f>
        <v>0.92</v>
      </c>
      <c r="AD629" s="816"/>
      <c r="AE629" s="816"/>
      <c r="AF629" s="818">
        <v>2</v>
      </c>
      <c r="AG629" s="803" t="s">
        <v>31</v>
      </c>
      <c r="AH629" s="375">
        <v>8</v>
      </c>
      <c r="AI629" s="819">
        <f>AD309</f>
        <v>364.11</v>
      </c>
      <c r="AJ629" s="819"/>
      <c r="AK629" s="819"/>
      <c r="AL629" s="819"/>
      <c r="AM629" s="819"/>
      <c r="AN629" s="819"/>
      <c r="AO629" s="553">
        <v>10</v>
      </c>
      <c r="AP629" s="553"/>
      <c r="AQ629" s="376"/>
      <c r="AR629" s="377"/>
      <c r="AS629" s="377"/>
      <c r="AT629" s="377"/>
      <c r="BL629" s="373"/>
    </row>
    <row r="630" spans="1:64" s="371" customFormat="1" ht="21">
      <c r="A630" s="367"/>
      <c r="B630" s="368"/>
      <c r="C630" s="240"/>
      <c r="D630" s="240"/>
      <c r="E630" s="240"/>
      <c r="F630" s="369"/>
      <c r="G630" s="240"/>
      <c r="H630" s="240"/>
      <c r="I630" s="240"/>
      <c r="J630" s="240"/>
      <c r="Q630" s="801"/>
      <c r="R630" s="801"/>
      <c r="T630" s="550"/>
      <c r="U630" s="802"/>
      <c r="V630" s="802"/>
      <c r="W630" s="802"/>
      <c r="X630" s="803"/>
      <c r="Z630" s="550"/>
      <c r="AA630" s="550"/>
      <c r="AB630" s="804"/>
      <c r="AC630" s="817"/>
      <c r="AD630" s="817"/>
      <c r="AE630" s="817"/>
      <c r="AF630" s="818"/>
      <c r="AG630" s="803"/>
      <c r="AH630" s="554">
        <v>0.85</v>
      </c>
      <c r="AI630" s="551"/>
      <c r="AJ630" s="232" t="s">
        <v>15</v>
      </c>
      <c r="AK630" s="551">
        <f>W626</f>
        <v>0.9</v>
      </c>
      <c r="AL630" s="553"/>
      <c r="AM630" s="820">
        <f>F14</f>
        <v>280</v>
      </c>
      <c r="AN630" s="820"/>
      <c r="AO630" s="820"/>
      <c r="AP630" s="820"/>
      <c r="AQ630" s="820"/>
      <c r="AR630" s="812">
        <f>S152</f>
        <v>5.55</v>
      </c>
      <c r="AS630" s="812"/>
      <c r="AT630" s="812"/>
      <c r="BL630" s="373"/>
    </row>
    <row r="631" spans="1:64" s="371" customFormat="1" ht="21">
      <c r="A631" s="367"/>
      <c r="B631" s="368"/>
      <c r="C631" s="240"/>
      <c r="D631" s="240"/>
      <c r="E631" s="240"/>
      <c r="F631" s="369"/>
      <c r="G631" s="240"/>
      <c r="H631" s="240"/>
      <c r="I631" s="240"/>
      <c r="J631" s="240"/>
      <c r="Q631" s="801"/>
      <c r="R631" s="801"/>
      <c r="S631" s="231"/>
      <c r="T631" s="813">
        <v>2</v>
      </c>
      <c r="U631" s="813"/>
      <c r="V631" s="813"/>
      <c r="W631" s="813"/>
      <c r="X631" s="813"/>
      <c r="Y631" s="813"/>
      <c r="Z631" s="813"/>
      <c r="AA631" s="813"/>
      <c r="AB631" s="813"/>
      <c r="AC631" s="813"/>
      <c r="AD631" s="813"/>
      <c r="AE631" s="813"/>
      <c r="AF631" s="813"/>
      <c r="AG631" s="813"/>
      <c r="AH631" s="813"/>
      <c r="AI631" s="813"/>
      <c r="AJ631" s="813"/>
      <c r="AK631" s="813"/>
      <c r="AL631" s="813"/>
      <c r="AM631" s="813"/>
      <c r="AN631" s="813"/>
      <c r="AO631" s="813"/>
      <c r="AP631" s="813"/>
      <c r="AQ631" s="813"/>
      <c r="AR631" s="813"/>
      <c r="AS631" s="813"/>
      <c r="AT631" s="813"/>
      <c r="BL631" s="373"/>
    </row>
    <row r="632" spans="1:64" s="371" customFormat="1" ht="13.5" customHeight="1">
      <c r="A632" s="367"/>
      <c r="B632" s="368"/>
      <c r="C632" s="240"/>
      <c r="D632" s="240"/>
      <c r="E632" s="240"/>
      <c r="F632" s="369"/>
      <c r="G632" s="240"/>
      <c r="H632" s="240"/>
      <c r="I632" s="240"/>
      <c r="J632" s="240"/>
      <c r="AD632" s="240"/>
      <c r="AG632" s="240"/>
      <c r="BL632" s="373"/>
    </row>
    <row r="633" spans="1:64" s="371" customFormat="1" ht="21">
      <c r="A633" s="367"/>
      <c r="B633" s="368"/>
      <c r="C633" s="240"/>
      <c r="D633" s="240"/>
      <c r="E633" s="240"/>
      <c r="F633" s="369"/>
      <c r="G633" s="240"/>
      <c r="H633" s="240"/>
      <c r="I633" s="240"/>
      <c r="J633" s="240"/>
      <c r="K633" s="370"/>
      <c r="L633" s="240"/>
      <c r="M633" s="240"/>
      <c r="N633" s="240"/>
      <c r="O633" s="369"/>
      <c r="P633" s="240"/>
      <c r="Q633" s="801" t="s">
        <v>352</v>
      </c>
      <c r="R633" s="801"/>
      <c r="S633" s="882">
        <f>ROUND(((T629*U629*100)-SQRT(((Z629*(AC629*100)^AF629)-((AH629*AI629*AO629^AQ628)/(AH630*AK630*AM630*AR630*100)))))/T631,2)</f>
        <v>3.39</v>
      </c>
      <c r="T633" s="882"/>
      <c r="U633" s="882"/>
      <c r="V633" s="882"/>
      <c r="W633" s="882"/>
      <c r="BL633" s="373"/>
    </row>
    <row r="634" spans="1:64" s="371" customFormat="1" ht="10.5" customHeight="1">
      <c r="A634" s="367"/>
      <c r="B634" s="368"/>
      <c r="C634" s="240"/>
      <c r="D634" s="240"/>
      <c r="E634" s="240"/>
      <c r="G634" s="240"/>
      <c r="H634" s="240"/>
      <c r="I634" s="240"/>
      <c r="J634" s="240"/>
      <c r="K634" s="240"/>
      <c r="L634" s="240"/>
      <c r="M634" s="240"/>
      <c r="N634" s="240"/>
      <c r="O634" s="369"/>
      <c r="P634" s="240"/>
      <c r="Q634" s="240"/>
      <c r="R634" s="240"/>
      <c r="S634" s="240"/>
      <c r="T634" s="240"/>
      <c r="U634" s="378"/>
      <c r="V634" s="240"/>
      <c r="W634" s="240"/>
      <c r="BL634" s="373"/>
    </row>
    <row r="635" spans="1:64" s="371" customFormat="1" ht="21">
      <c r="A635" s="367"/>
      <c r="B635" s="368"/>
      <c r="C635" s="240"/>
      <c r="D635" s="366" t="s">
        <v>353</v>
      </c>
      <c r="G635" s="366"/>
      <c r="H635" s="366"/>
      <c r="I635" s="366"/>
      <c r="J635" s="366"/>
      <c r="K635" s="366"/>
      <c r="L635" s="240"/>
      <c r="M635" s="240"/>
      <c r="N635" s="240"/>
      <c r="O635" s="369"/>
      <c r="P635" s="240"/>
      <c r="Q635" s="240"/>
      <c r="R635" s="240"/>
      <c r="S635" s="240"/>
      <c r="T635" s="240"/>
      <c r="U635" s="378"/>
      <c r="V635" s="240"/>
      <c r="W635" s="240"/>
      <c r="BL635" s="373"/>
    </row>
    <row r="636" spans="1:64" s="371" customFormat="1" ht="21">
      <c r="A636" s="367"/>
      <c r="B636" s="368"/>
      <c r="C636" s="240"/>
      <c r="D636" s="240"/>
      <c r="E636" s="240"/>
      <c r="F636" s="369"/>
      <c r="G636" s="240"/>
      <c r="H636" s="240"/>
      <c r="I636" s="240"/>
      <c r="J636" s="240"/>
      <c r="K636" s="550" t="s">
        <v>354</v>
      </c>
      <c r="L636" s="550"/>
      <c r="O636" s="369"/>
      <c r="P636" s="807">
        <f>AI629</f>
        <v>364.11</v>
      </c>
      <c r="Q636" s="807"/>
      <c r="R636" s="807"/>
      <c r="S636" s="807"/>
      <c r="T636" s="807"/>
      <c r="U636" s="807"/>
      <c r="V636" s="807"/>
      <c r="W636" s="807"/>
      <c r="X636" s="807"/>
      <c r="Y636" s="807"/>
      <c r="Z636" s="807"/>
      <c r="AA636" s="807"/>
      <c r="AB636" s="240"/>
      <c r="AC636" s="240"/>
      <c r="AD636" s="240"/>
      <c r="AE636" s="240"/>
      <c r="AF636" s="240"/>
      <c r="AG636" s="240"/>
      <c r="BL636" s="373"/>
    </row>
    <row r="637" spans="1:64" s="371" customFormat="1" ht="21.75" thickBot="1">
      <c r="A637" s="367"/>
      <c r="B637" s="368"/>
      <c r="C637" s="240"/>
      <c r="D637" s="240"/>
      <c r="E637" s="240"/>
      <c r="F637" s="369"/>
      <c r="G637" s="240"/>
      <c r="H637" s="240"/>
      <c r="I637" s="240"/>
      <c r="J637" s="240"/>
      <c r="K637" s="550"/>
      <c r="L637" s="550"/>
      <c r="M637" s="489">
        <v>0.9</v>
      </c>
      <c r="N637" s="489"/>
      <c r="O637" s="490" t="s">
        <v>15</v>
      </c>
      <c r="P637" s="555">
        <f>F15</f>
        <v>3500</v>
      </c>
      <c r="Q637" s="555"/>
      <c r="R637" s="555"/>
      <c r="S637" s="555"/>
      <c r="T637" s="555"/>
      <c r="U637" s="809">
        <f>U629</f>
        <v>0.92</v>
      </c>
      <c r="V637" s="809"/>
      <c r="W637" s="809"/>
      <c r="X637" s="803" t="s">
        <v>31</v>
      </c>
      <c r="Y637" s="815">
        <f>S633</f>
        <v>3.39</v>
      </c>
      <c r="Z637" s="815"/>
      <c r="AA637" s="815"/>
      <c r="AB637" s="240"/>
      <c r="AC637" s="240"/>
      <c r="AD637" s="240"/>
      <c r="BL637" s="373"/>
    </row>
    <row r="638" spans="1:64" s="371" customFormat="1" ht="21">
      <c r="A638" s="367"/>
      <c r="B638" s="368"/>
      <c r="C638" s="240"/>
      <c r="D638" s="240"/>
      <c r="E638" s="240"/>
      <c r="F638" s="369"/>
      <c r="G638" s="240"/>
      <c r="H638" s="240"/>
      <c r="I638" s="240"/>
      <c r="J638" s="240"/>
      <c r="K638" s="550"/>
      <c r="L638" s="550"/>
      <c r="M638" s="489"/>
      <c r="N638" s="489"/>
      <c r="O638" s="490"/>
      <c r="P638" s="555"/>
      <c r="Q638" s="555"/>
      <c r="R638" s="555"/>
      <c r="S638" s="555"/>
      <c r="T638" s="555"/>
      <c r="U638" s="809"/>
      <c r="V638" s="809"/>
      <c r="W638" s="809"/>
      <c r="X638" s="803"/>
      <c r="Y638" s="550">
        <v>2</v>
      </c>
      <c r="Z638" s="550"/>
      <c r="AA638" s="550"/>
      <c r="AB638" s="240"/>
      <c r="AC638" s="240"/>
      <c r="AD638" s="240"/>
      <c r="BL638" s="373"/>
    </row>
    <row r="639" spans="1:64" s="371" customFormat="1" ht="9" customHeight="1">
      <c r="A639" s="367"/>
      <c r="B639" s="368"/>
      <c r="C639" s="240"/>
      <c r="D639" s="240"/>
      <c r="E639" s="240"/>
      <c r="F639" s="369"/>
      <c r="G639" s="240"/>
      <c r="H639" s="240"/>
      <c r="I639" s="240"/>
      <c r="J639" s="240"/>
      <c r="U639" s="378"/>
      <c r="V639" s="240"/>
      <c r="W639" s="240"/>
      <c r="X639" s="240"/>
      <c r="Y639" s="240"/>
      <c r="Z639" s="240"/>
      <c r="AA639" s="240"/>
      <c r="AB639" s="240"/>
      <c r="AC639" s="240"/>
      <c r="AD639" s="240"/>
      <c r="AN639" s="240"/>
      <c r="BL639" s="373"/>
    </row>
    <row r="640" spans="1:64" s="371" customFormat="1" ht="21" customHeight="1">
      <c r="A640" s="367"/>
      <c r="B640" s="368"/>
      <c r="C640" s="240"/>
      <c r="D640" s="240"/>
      <c r="E640" s="240"/>
      <c r="G640" s="240"/>
      <c r="H640" s="240"/>
      <c r="I640" s="240"/>
      <c r="J640" s="240"/>
      <c r="K640" s="240"/>
      <c r="L640" s="240"/>
      <c r="M640" s="801" t="s">
        <v>355</v>
      </c>
      <c r="N640" s="801"/>
      <c r="O640" s="810">
        <f>ROUND((P636*10^5)/(M637*P637*(U637*100-(Y637/Y638))),2)</f>
        <v>128</v>
      </c>
      <c r="P640" s="810"/>
      <c r="Q640" s="810"/>
      <c r="R640" s="810"/>
      <c r="S640" s="810"/>
      <c r="T640" s="240"/>
      <c r="U640" s="378"/>
      <c r="V640" s="240"/>
      <c r="W640" s="240"/>
      <c r="X640" s="240"/>
      <c r="Y640" s="240"/>
      <c r="Z640" s="240"/>
      <c r="AA640" s="240"/>
      <c r="AB640" s="240"/>
      <c r="AC640" s="240"/>
      <c r="AD640" s="240"/>
      <c r="AE640" s="240"/>
      <c r="AF640" s="240"/>
      <c r="AG640" s="240"/>
      <c r="BL640" s="373"/>
    </row>
    <row r="641" spans="1:64" s="371" customFormat="1" ht="17.25" customHeight="1">
      <c r="A641" s="367"/>
      <c r="B641" s="368"/>
      <c r="C641" s="240"/>
      <c r="D641" s="240"/>
      <c r="E641" s="240"/>
      <c r="F641" s="423"/>
      <c r="G641" s="240"/>
      <c r="H641" s="240"/>
      <c r="I641" s="240"/>
      <c r="Q641" s="240"/>
      <c r="R641" s="240"/>
      <c r="S641" s="240"/>
      <c r="T641" s="240"/>
      <c r="U641" s="378"/>
      <c r="V641" s="240"/>
      <c r="W641" s="240"/>
      <c r="X641" s="240"/>
      <c r="Y641" s="240"/>
      <c r="Z641" s="240"/>
      <c r="AA641" s="240"/>
      <c r="AB641" s="240"/>
      <c r="AC641" s="240"/>
      <c r="AD641" s="240"/>
      <c r="AE641" s="240"/>
      <c r="AF641" s="240"/>
      <c r="AG641" s="240"/>
      <c r="BL641" s="373"/>
    </row>
    <row r="642" spans="1:64" s="371" customFormat="1" ht="21">
      <c r="A642" s="367"/>
      <c r="B642" s="368"/>
      <c r="C642" s="240"/>
      <c r="D642" s="366" t="s">
        <v>356</v>
      </c>
      <c r="F642" s="366"/>
      <c r="G642" s="366"/>
      <c r="H642" s="366"/>
      <c r="J642" s="240"/>
      <c r="K642" s="240"/>
      <c r="L642" s="240"/>
      <c r="M642" s="240"/>
      <c r="N642" s="240"/>
      <c r="O642" s="369"/>
      <c r="P642" s="240"/>
      <c r="Q642" s="240"/>
      <c r="R642" s="240"/>
      <c r="S642" s="240"/>
      <c r="T642" s="240"/>
      <c r="U642" s="378"/>
      <c r="V642" s="240"/>
      <c r="W642" s="240"/>
      <c r="X642" s="240"/>
      <c r="Y642" s="240"/>
      <c r="Z642" s="240"/>
      <c r="AA642" s="240"/>
      <c r="AB642" s="240"/>
      <c r="AC642" s="240"/>
      <c r="AD642" s="240"/>
      <c r="AE642" s="240"/>
      <c r="AF642" s="240"/>
      <c r="AG642" s="240"/>
      <c r="BL642" s="373"/>
    </row>
    <row r="643" spans="1:64" s="371" customFormat="1" ht="21">
      <c r="A643" s="367"/>
      <c r="B643" s="368"/>
      <c r="C643" s="240"/>
      <c r="D643" s="240"/>
      <c r="E643" s="240"/>
      <c r="F643" s="369"/>
      <c r="G643" s="240"/>
      <c r="H643" s="240"/>
      <c r="I643" s="240"/>
      <c r="J643" s="240"/>
      <c r="K643" s="550" t="s">
        <v>357</v>
      </c>
      <c r="L643" s="550"/>
      <c r="N643" s="811">
        <f>O640</f>
        <v>128</v>
      </c>
      <c r="O643" s="811"/>
      <c r="P643" s="811"/>
      <c r="Q643" s="811"/>
      <c r="R643" s="811"/>
      <c r="S643" s="811"/>
      <c r="T643" s="811"/>
      <c r="U643" s="378"/>
      <c r="V643" s="240"/>
      <c r="W643" s="240"/>
      <c r="X643" s="240"/>
      <c r="Y643" s="240"/>
      <c r="Z643" s="240"/>
      <c r="AA643" s="240"/>
      <c r="AB643" s="240"/>
      <c r="AG643" s="240"/>
      <c r="BL643" s="373"/>
    </row>
    <row r="644" spans="1:64" s="371" customFormat="1" ht="21">
      <c r="A644" s="367"/>
      <c r="B644" s="368"/>
      <c r="C644" s="240"/>
      <c r="D644" s="240"/>
      <c r="E644" s="240">
        <v>1E-3</v>
      </c>
      <c r="F644" s="369"/>
      <c r="G644" s="240"/>
      <c r="H644" s="240"/>
      <c r="I644" s="240"/>
      <c r="J644" s="240"/>
      <c r="K644" s="550"/>
      <c r="L644" s="550"/>
      <c r="N644" s="809">
        <f>AR630</f>
        <v>5.55</v>
      </c>
      <c r="O644" s="809"/>
      <c r="P644" s="809"/>
      <c r="Q644" s="379" t="s">
        <v>15</v>
      </c>
      <c r="R644" s="809">
        <f>U629</f>
        <v>0.92</v>
      </c>
      <c r="S644" s="809"/>
      <c r="T644" s="809"/>
      <c r="U644" s="378"/>
      <c r="V644" s="240"/>
      <c r="W644" s="240"/>
      <c r="X644" s="240"/>
      <c r="Y644" s="240"/>
      <c r="Z644" s="240"/>
      <c r="AA644" s="240"/>
      <c r="AB644" s="240"/>
      <c r="AG644" s="240"/>
      <c r="BL644" s="373"/>
    </row>
    <row r="645" spans="1:64" s="371" customFormat="1" ht="21">
      <c r="A645" s="367"/>
      <c r="B645" s="368"/>
      <c r="C645" s="240"/>
      <c r="D645" s="240"/>
      <c r="E645" s="240"/>
      <c r="F645" s="369"/>
      <c r="G645" s="240"/>
      <c r="H645" s="240"/>
      <c r="I645" s="240"/>
      <c r="J645" s="240"/>
      <c r="K645" s="240"/>
      <c r="L645" s="240"/>
      <c r="M645" s="240"/>
      <c r="N645" s="240"/>
      <c r="O645" s="369"/>
      <c r="P645" s="240"/>
      <c r="Q645" s="240"/>
      <c r="R645" s="240"/>
      <c r="S645" s="240"/>
      <c r="T645" s="240"/>
      <c r="U645" s="378"/>
      <c r="V645" s="240"/>
      <c r="W645" s="240"/>
      <c r="X645" s="240"/>
      <c r="Y645" s="240"/>
      <c r="Z645" s="240"/>
      <c r="AA645" s="240"/>
      <c r="AB645" s="240"/>
      <c r="AC645" s="240"/>
      <c r="AD645" s="240"/>
      <c r="AE645" s="240"/>
      <c r="AF645" s="240"/>
      <c r="AG645" s="240"/>
      <c r="BL645" s="373"/>
    </row>
    <row r="646" spans="1:64" s="371" customFormat="1" ht="21">
      <c r="A646" s="367"/>
      <c r="B646" s="368"/>
      <c r="C646" s="240"/>
      <c r="D646" s="240"/>
      <c r="E646" s="240"/>
      <c r="F646" s="369"/>
      <c r="G646" s="240"/>
      <c r="H646" s="240"/>
      <c r="I646" s="240"/>
      <c r="K646" s="805" t="s">
        <v>357</v>
      </c>
      <c r="L646" s="805"/>
      <c r="M646" s="806">
        <f>ROUND((N643*10^-4)/(N644*R644),3)</f>
        <v>3.0000000000000001E-3</v>
      </c>
      <c r="N646" s="806"/>
      <c r="O646" s="806"/>
      <c r="P646" s="806"/>
      <c r="Q646" s="806"/>
      <c r="R646" s="380"/>
      <c r="S646" s="380"/>
      <c r="T646" s="380"/>
      <c r="U646" s="378"/>
      <c r="V646" s="240"/>
      <c r="W646" s="380" t="s">
        <v>358</v>
      </c>
      <c r="X646" s="240"/>
      <c r="Y646" s="240"/>
      <c r="Z646" s="240"/>
      <c r="AA646" s="240"/>
      <c r="AC646" s="240"/>
      <c r="AD646" s="240"/>
      <c r="AE646" s="240"/>
      <c r="AF646" s="240"/>
      <c r="AG646" s="240"/>
      <c r="BL646" s="373"/>
    </row>
    <row r="647" spans="1:64" s="371" customFormat="1" ht="11.25" customHeight="1">
      <c r="A647" s="367"/>
      <c r="B647" s="368"/>
      <c r="C647" s="240"/>
      <c r="D647" s="240"/>
      <c r="E647" s="240"/>
      <c r="H647" s="240"/>
      <c r="I647" s="240"/>
      <c r="J647" s="240"/>
      <c r="K647" s="240"/>
      <c r="L647" s="240"/>
      <c r="M647" s="240"/>
      <c r="N647" s="240"/>
      <c r="O647" s="369"/>
      <c r="P647" s="240"/>
      <c r="Q647" s="240"/>
      <c r="R647" s="240"/>
      <c r="S647" s="240"/>
      <c r="T647" s="240"/>
      <c r="U647" s="378"/>
      <c r="V647" s="240"/>
      <c r="W647" s="240"/>
      <c r="X647" s="240"/>
      <c r="Y647" s="240"/>
      <c r="Z647" s="240"/>
      <c r="AA647" s="240"/>
      <c r="AB647" s="240"/>
      <c r="AC647" s="240"/>
      <c r="AD647" s="240"/>
      <c r="AE647" s="240"/>
      <c r="AF647" s="240"/>
      <c r="AG647" s="240"/>
      <c r="BL647" s="373"/>
    </row>
    <row r="648" spans="1:64" s="371" customFormat="1" ht="9.75" customHeight="1">
      <c r="A648" s="367"/>
      <c r="B648" s="368"/>
      <c r="C648" s="240"/>
      <c r="D648" s="240"/>
      <c r="E648" s="240"/>
      <c r="H648" s="240"/>
      <c r="I648" s="240"/>
      <c r="J648" s="240"/>
      <c r="K648" s="240"/>
      <c r="L648" s="240"/>
      <c r="M648" s="240"/>
      <c r="N648" s="240"/>
      <c r="O648" s="369"/>
      <c r="P648" s="240"/>
      <c r="Q648" s="240"/>
      <c r="R648" s="240"/>
      <c r="S648" s="240"/>
      <c r="T648" s="240"/>
      <c r="U648" s="378"/>
      <c r="V648" s="240"/>
      <c r="W648" s="240"/>
      <c r="X648" s="240"/>
      <c r="Y648" s="240"/>
      <c r="Z648" s="240"/>
      <c r="AA648" s="240"/>
      <c r="AB648" s="240"/>
      <c r="AC648" s="240"/>
      <c r="AD648" s="240"/>
      <c r="AE648" s="240"/>
      <c r="AF648" s="240"/>
      <c r="AG648" s="240"/>
      <c r="BL648" s="373"/>
    </row>
    <row r="649" spans="1:64" s="371" customFormat="1" ht="21">
      <c r="A649" s="367"/>
      <c r="B649" s="368"/>
      <c r="C649" s="240"/>
      <c r="D649" s="381" t="s">
        <v>359</v>
      </c>
      <c r="H649" s="240"/>
      <c r="I649" s="240"/>
      <c r="J649" s="240"/>
      <c r="K649" s="240"/>
      <c r="L649" s="240"/>
      <c r="M649" s="240"/>
      <c r="N649" s="240"/>
      <c r="O649" s="369"/>
      <c r="P649" s="240"/>
      <c r="Q649" s="240"/>
      <c r="R649" s="240"/>
      <c r="S649" s="240"/>
      <c r="T649" s="240"/>
      <c r="U649" s="378"/>
      <c r="V649" s="240"/>
      <c r="W649" s="240"/>
      <c r="X649" s="240"/>
      <c r="Y649" s="240"/>
      <c r="Z649" s="240"/>
      <c r="AA649" s="240"/>
      <c r="AB649" s="240"/>
      <c r="AC649" s="240"/>
      <c r="AD649" s="240"/>
      <c r="AE649" s="231"/>
      <c r="AF649" s="231"/>
      <c r="AG649" s="231"/>
      <c r="AH649" s="231"/>
      <c r="BL649" s="373"/>
    </row>
    <row r="650" spans="1:64" s="371" customFormat="1" ht="21">
      <c r="A650" s="367"/>
      <c r="B650" s="368"/>
      <c r="C650" s="240"/>
      <c r="D650" s="240"/>
      <c r="E650" s="240"/>
      <c r="F650" s="369"/>
      <c r="G650" s="240"/>
      <c r="H650" s="240"/>
      <c r="K650" s="240"/>
      <c r="L650" s="240"/>
      <c r="M650" s="240"/>
      <c r="N650" s="240"/>
      <c r="O650" s="369"/>
      <c r="P650" s="240"/>
      <c r="Q650" s="240"/>
      <c r="R650" s="240"/>
      <c r="S650" s="240"/>
      <c r="T650" s="240"/>
      <c r="U650" s="378"/>
      <c r="V650" s="240"/>
      <c r="W650" s="240"/>
      <c r="X650" s="240"/>
      <c r="Y650" s="240"/>
      <c r="Z650" s="240"/>
      <c r="AA650" s="240"/>
      <c r="AB650" s="240"/>
      <c r="AC650" s="240"/>
      <c r="AD650" s="240"/>
      <c r="AE650" s="240"/>
      <c r="AF650" s="240"/>
      <c r="AG650" s="240"/>
      <c r="BL650" s="373"/>
    </row>
    <row r="651" spans="1:64" s="371" customFormat="1" ht="21">
      <c r="A651" s="367"/>
      <c r="B651" s="368"/>
      <c r="C651" s="240"/>
      <c r="D651" s="240"/>
      <c r="E651" s="240"/>
      <c r="F651" s="369"/>
      <c r="G651" s="240"/>
      <c r="H651" s="240"/>
      <c r="K651" s="550" t="s">
        <v>360</v>
      </c>
      <c r="L651" s="550"/>
      <c r="N651" s="807">
        <f>AI629</f>
        <v>364.11</v>
      </c>
      <c r="O651" s="807"/>
      <c r="P651" s="807"/>
      <c r="Q651" s="807"/>
      <c r="R651" s="807"/>
      <c r="S651" s="807"/>
      <c r="T651" s="807"/>
      <c r="U651" s="807"/>
      <c r="V651" s="807"/>
      <c r="W651" s="807"/>
      <c r="X651" s="807"/>
      <c r="Y651" s="240"/>
      <c r="Z651" s="240"/>
      <c r="AA651" s="240"/>
      <c r="AB651" s="240"/>
      <c r="AC651" s="240"/>
      <c r="AJ651" s="240"/>
      <c r="BL651" s="373"/>
    </row>
    <row r="652" spans="1:64" s="371" customFormat="1" ht="21">
      <c r="A652" s="367"/>
      <c r="B652" s="368"/>
      <c r="C652" s="240"/>
      <c r="D652" s="240"/>
      <c r="E652" s="240"/>
      <c r="F652" s="369"/>
      <c r="G652" s="240"/>
      <c r="H652" s="240"/>
      <c r="K652" s="550"/>
      <c r="L652" s="550"/>
      <c r="N652" s="808">
        <f>AC234</f>
        <v>5.6</v>
      </c>
      <c r="O652" s="808"/>
      <c r="P652" s="808"/>
      <c r="Q652" s="382" t="s">
        <v>15</v>
      </c>
      <c r="R652" s="809">
        <f>R644</f>
        <v>0.92</v>
      </c>
      <c r="S652" s="809"/>
      <c r="T652" s="809"/>
      <c r="U652" s="231" t="s">
        <v>278</v>
      </c>
      <c r="V652" s="383">
        <v>2</v>
      </c>
      <c r="W652" s="550">
        <v>10</v>
      </c>
      <c r="X652" s="550"/>
      <c r="Y652" s="240"/>
      <c r="Z652" s="240"/>
      <c r="AA652" s="240"/>
      <c r="AB652" s="240"/>
      <c r="AC652" s="240"/>
      <c r="AJ652" s="240"/>
      <c r="BL652" s="373"/>
    </row>
    <row r="653" spans="1:64" s="371" customFormat="1" ht="14.25" customHeight="1">
      <c r="A653" s="367"/>
      <c r="B653" s="368"/>
      <c r="C653" s="240"/>
      <c r="D653" s="240"/>
      <c r="E653" s="240"/>
      <c r="F653" s="369"/>
      <c r="G653" s="240"/>
      <c r="H653" s="240"/>
      <c r="I653" s="240"/>
      <c r="J653" s="240"/>
      <c r="K653" s="240"/>
      <c r="L653" s="240"/>
      <c r="M653" s="240"/>
      <c r="N653" s="231"/>
      <c r="O653" s="231"/>
      <c r="P653" s="240"/>
      <c r="Q653" s="240"/>
      <c r="R653" s="240"/>
      <c r="S653" s="240"/>
      <c r="T653" s="240"/>
      <c r="U653" s="378"/>
      <c r="V653" s="240"/>
      <c r="W653" s="240"/>
      <c r="X653" s="240"/>
      <c r="Y653" s="240"/>
      <c r="Z653" s="240"/>
      <c r="AA653" s="240"/>
      <c r="AB653" s="240"/>
      <c r="AC653" s="240"/>
      <c r="AD653" s="240"/>
      <c r="AE653" s="240"/>
      <c r="AF653" s="240"/>
      <c r="AG653" s="240"/>
      <c r="BL653" s="373"/>
    </row>
    <row r="654" spans="1:64" s="371" customFormat="1" ht="21">
      <c r="A654" s="367"/>
      <c r="B654" s="368"/>
      <c r="C654" s="240"/>
      <c r="D654" s="240"/>
      <c r="E654" s="240"/>
      <c r="F654" s="369"/>
      <c r="G654" s="240"/>
      <c r="H654" s="240"/>
      <c r="K654" s="823" t="s">
        <v>360</v>
      </c>
      <c r="L654" s="823"/>
      <c r="M654" s="824">
        <f>ROUND((N651)/(N652*R652^2*W652),2)</f>
        <v>7.68</v>
      </c>
      <c r="N654" s="824"/>
      <c r="O654" s="824"/>
      <c r="P654" s="824"/>
      <c r="Q654" s="824"/>
      <c r="R654" s="824"/>
      <c r="S654" s="240"/>
      <c r="T654" s="240"/>
      <c r="U654" s="378"/>
      <c r="V654" s="240"/>
      <c r="W654" s="240"/>
      <c r="X654" s="240"/>
      <c r="Y654" s="240"/>
      <c r="BL654" s="373"/>
    </row>
    <row r="655" spans="1:64" s="371" customFormat="1" ht="11.25" customHeight="1">
      <c r="A655" s="367"/>
      <c r="B655" s="368"/>
      <c r="C655" s="240"/>
      <c r="D655" s="240"/>
      <c r="E655" s="240"/>
      <c r="F655" s="369"/>
      <c r="G655" s="240"/>
      <c r="H655" s="240"/>
      <c r="I655" s="231"/>
      <c r="J655" s="231"/>
      <c r="K655" s="240"/>
      <c r="L655" s="240"/>
      <c r="M655" s="240"/>
      <c r="N655" s="231"/>
      <c r="O655" s="231"/>
      <c r="P655" s="240"/>
      <c r="Q655" s="240"/>
      <c r="R655" s="240"/>
      <c r="S655" s="240"/>
      <c r="T655" s="240"/>
      <c r="U655" s="378"/>
      <c r="V655" s="240"/>
      <c r="W655" s="240"/>
      <c r="X655" s="240"/>
      <c r="Y655" s="240"/>
      <c r="Z655" s="240"/>
      <c r="AA655" s="240"/>
      <c r="AB655" s="240"/>
      <c r="AC655" s="240"/>
      <c r="AD655" s="240"/>
      <c r="AE655" s="240"/>
      <c r="AF655" s="240"/>
      <c r="AG655" s="240"/>
      <c r="BL655" s="373"/>
    </row>
    <row r="656" spans="1:64" s="371" customFormat="1" ht="21">
      <c r="A656" s="367"/>
      <c r="B656" s="368"/>
      <c r="C656" s="240"/>
      <c r="D656" s="366" t="s">
        <v>361</v>
      </c>
      <c r="G656" s="366"/>
      <c r="H656" s="366"/>
      <c r="I656" s="366"/>
      <c r="J656" s="366"/>
      <c r="K656" s="366"/>
      <c r="L656" s="240"/>
      <c r="M656" s="240"/>
      <c r="N656" s="240"/>
      <c r="O656" s="369"/>
      <c r="P656" s="240"/>
      <c r="Q656" s="240"/>
      <c r="R656" s="240"/>
      <c r="S656" s="240"/>
      <c r="T656" s="240"/>
      <c r="U656" s="378"/>
      <c r="V656" s="240"/>
      <c r="W656" s="240"/>
      <c r="X656" s="240"/>
      <c r="Y656" s="240"/>
      <c r="Z656" s="240"/>
      <c r="AA656" s="240"/>
      <c r="AB656" s="240"/>
      <c r="AC656" s="240"/>
      <c r="AD656" s="240"/>
      <c r="AE656" s="240"/>
      <c r="AF656" s="240"/>
      <c r="AG656" s="240"/>
      <c r="BL656" s="373"/>
    </row>
    <row r="657" spans="1:64" s="371" customFormat="1" ht="21">
      <c r="A657" s="367"/>
      <c r="B657" s="368"/>
      <c r="C657" s="240"/>
      <c r="D657" s="240"/>
      <c r="E657" s="240"/>
      <c r="F657" s="369"/>
      <c r="G657" s="240"/>
      <c r="H657" s="240"/>
      <c r="I657" s="240"/>
      <c r="J657" s="240"/>
      <c r="K657" s="240"/>
      <c r="N657" s="550" t="s">
        <v>362</v>
      </c>
      <c r="O657" s="550"/>
      <c r="Q657" s="825">
        <f>M654</f>
        <v>7.68</v>
      </c>
      <c r="R657" s="825"/>
      <c r="S657" s="825"/>
      <c r="T657" s="825"/>
      <c r="U657" s="825"/>
      <c r="V657" s="825"/>
      <c r="W657" s="825"/>
      <c r="X657" s="825"/>
      <c r="Y657" s="825"/>
      <c r="Z657" s="825"/>
      <c r="AA657" s="825"/>
      <c r="AB657" s="825"/>
      <c r="AC657" s="825"/>
      <c r="AD657" s="825"/>
      <c r="AE657" s="825"/>
      <c r="AF657" s="825"/>
      <c r="AG657" s="825"/>
      <c r="AH657" s="825"/>
      <c r="AI657" s="825"/>
      <c r="AJ657" s="825"/>
      <c r="AK657" s="825"/>
      <c r="AL657" s="825"/>
      <c r="AR657" s="240"/>
      <c r="AS657" s="240"/>
      <c r="AT657" s="240"/>
      <c r="BL657" s="373"/>
    </row>
    <row r="658" spans="1:64" s="371" customFormat="1" ht="21">
      <c r="A658" s="367"/>
      <c r="B658" s="368"/>
      <c r="C658" s="240"/>
      <c r="D658" s="240"/>
      <c r="E658" s="240"/>
      <c r="F658" s="369"/>
      <c r="G658" s="240">
        <v>1E-3</v>
      </c>
      <c r="H658" s="240"/>
      <c r="I658" s="240"/>
      <c r="J658" s="240"/>
      <c r="K658" s="240"/>
      <c r="N658" s="550"/>
      <c r="O658" s="550"/>
      <c r="Q658" s="554">
        <f>W626</f>
        <v>0.9</v>
      </c>
      <c r="R658" s="554"/>
      <c r="S658" s="490" t="s">
        <v>15</v>
      </c>
      <c r="T658" s="555">
        <f>F15</f>
        <v>3500</v>
      </c>
      <c r="U658" s="555"/>
      <c r="V658" s="555"/>
      <c r="W658" s="555"/>
      <c r="X658" s="555"/>
      <c r="Y658" s="550">
        <v>1</v>
      </c>
      <c r="Z658" s="803" t="s">
        <v>31</v>
      </c>
      <c r="AA658" s="550">
        <v>0.59</v>
      </c>
      <c r="AB658" s="550"/>
      <c r="AC658" s="490" t="s">
        <v>15</v>
      </c>
      <c r="AD658" s="886">
        <f>AA212</f>
        <v>3.3E-3</v>
      </c>
      <c r="AE658" s="886"/>
      <c r="AF658" s="886"/>
      <c r="AG658" s="490" t="s">
        <v>15</v>
      </c>
      <c r="AH658" s="822">
        <f>F15</f>
        <v>3500</v>
      </c>
      <c r="AI658" s="822"/>
      <c r="AJ658" s="822"/>
      <c r="AK658" s="822"/>
      <c r="AL658" s="822"/>
      <c r="AT658" s="240"/>
      <c r="BL658" s="373"/>
    </row>
    <row r="659" spans="1:64" s="371" customFormat="1" ht="21">
      <c r="A659" s="367"/>
      <c r="B659" s="368"/>
      <c r="C659" s="240"/>
      <c r="D659" s="240"/>
      <c r="E659" s="240"/>
      <c r="F659" s="369"/>
      <c r="G659" s="240"/>
      <c r="H659" s="240"/>
      <c r="I659" s="240"/>
      <c r="J659" s="240"/>
      <c r="K659" s="240"/>
      <c r="N659" s="550"/>
      <c r="O659" s="550"/>
      <c r="Q659" s="554"/>
      <c r="R659" s="554"/>
      <c r="S659" s="490"/>
      <c r="T659" s="555"/>
      <c r="U659" s="555"/>
      <c r="V659" s="555"/>
      <c r="W659" s="555"/>
      <c r="X659" s="555"/>
      <c r="Y659" s="550"/>
      <c r="Z659" s="803"/>
      <c r="AA659" s="550"/>
      <c r="AB659" s="550"/>
      <c r="AC659" s="490"/>
      <c r="AD659" s="886"/>
      <c r="AE659" s="886"/>
      <c r="AF659" s="886"/>
      <c r="AG659" s="490"/>
      <c r="AH659" s="555">
        <f>F14</f>
        <v>280</v>
      </c>
      <c r="AI659" s="555"/>
      <c r="AJ659" s="555"/>
      <c r="AK659" s="555"/>
      <c r="AL659" s="555"/>
      <c r="AT659" s="240"/>
      <c r="BL659" s="373"/>
    </row>
    <row r="660" spans="1:64" s="371" customFormat="1" ht="21">
      <c r="A660" s="367"/>
      <c r="B660" s="368"/>
      <c r="C660" s="240"/>
      <c r="D660" s="240"/>
      <c r="E660" s="240"/>
      <c r="F660" s="369"/>
      <c r="G660" s="240"/>
      <c r="H660" s="240"/>
      <c r="I660" s="240"/>
      <c r="J660" s="240"/>
      <c r="K660" s="240"/>
      <c r="L660" s="240"/>
      <c r="M660" s="240"/>
      <c r="N660" s="240"/>
      <c r="O660" s="369"/>
      <c r="P660" s="240"/>
      <c r="Q660" s="240"/>
      <c r="R660" s="240"/>
      <c r="S660" s="240"/>
      <c r="T660" s="240"/>
      <c r="U660" s="378"/>
      <c r="V660" s="240"/>
      <c r="W660" s="240"/>
      <c r="X660" s="240"/>
      <c r="Y660" s="240"/>
      <c r="Z660" s="240"/>
      <c r="AA660" s="240"/>
      <c r="AB660" s="240"/>
      <c r="AC660" s="240"/>
      <c r="AD660" s="240"/>
      <c r="AE660" s="240"/>
      <c r="AF660" s="240"/>
      <c r="AG660" s="240"/>
      <c r="BL660" s="373"/>
    </row>
    <row r="661" spans="1:64" s="371" customFormat="1" ht="21">
      <c r="A661" s="367"/>
      <c r="B661" s="368"/>
      <c r="C661" s="240"/>
      <c r="D661" s="240"/>
      <c r="E661" s="240"/>
      <c r="F661" s="369"/>
      <c r="G661" s="240"/>
      <c r="H661" s="240"/>
      <c r="I661" s="240"/>
      <c r="J661" s="240"/>
      <c r="N661" s="805" t="s">
        <v>362</v>
      </c>
      <c r="O661" s="805"/>
      <c r="P661" s="806">
        <f>ROUND(G658+(Q657)/(Q658*T658)*(Y658-AA658*AD658*(AH658/AH659)),4)</f>
        <v>3.3999999999999998E-3</v>
      </c>
      <c r="Q661" s="806"/>
      <c r="R661" s="806"/>
      <c r="S661" s="806"/>
      <c r="V661" s="240"/>
      <c r="W661" s="240"/>
      <c r="X661" s="380" t="s">
        <v>363</v>
      </c>
      <c r="Y661" s="240"/>
      <c r="Z661" s="240"/>
      <c r="AA661" s="240"/>
      <c r="AC661" s="240"/>
      <c r="AD661" s="240"/>
      <c r="AE661" s="240"/>
      <c r="AF661" s="240"/>
      <c r="AG661" s="240"/>
      <c r="BL661" s="373"/>
    </row>
    <row r="662" spans="1:64" s="371" customFormat="1" ht="21">
      <c r="A662" s="367"/>
      <c r="B662" s="368"/>
      <c r="C662" s="240"/>
      <c r="D662" s="240"/>
      <c r="E662" s="240"/>
      <c r="F662" s="369"/>
      <c r="G662" s="240"/>
      <c r="H662" s="240"/>
      <c r="I662" s="240"/>
      <c r="J662" s="240"/>
      <c r="K662" s="240"/>
      <c r="L662" s="231"/>
      <c r="M662" s="240"/>
      <c r="N662" s="240"/>
      <c r="O662" s="369"/>
      <c r="P662" s="240"/>
      <c r="Q662" s="240"/>
      <c r="R662" s="240"/>
      <c r="S662" s="240"/>
      <c r="T662" s="240"/>
      <c r="U662" s="378"/>
      <c r="V662" s="240"/>
      <c r="W662" s="240"/>
      <c r="X662" s="240"/>
      <c r="Y662" s="240"/>
      <c r="Z662" s="240"/>
      <c r="AA662" s="240"/>
      <c r="AB662" s="240"/>
      <c r="AC662" s="240"/>
      <c r="AD662" s="240"/>
      <c r="AE662" s="240"/>
      <c r="AF662" s="240"/>
      <c r="AG662" s="240"/>
      <c r="BL662" s="373"/>
    </row>
    <row r="663" spans="1:64" s="371" customFormat="1" ht="21">
      <c r="A663" s="367"/>
      <c r="B663" s="368"/>
      <c r="C663" s="240"/>
      <c r="D663" s="240"/>
      <c r="E663" s="240"/>
      <c r="F663" s="369"/>
      <c r="G663" s="240"/>
      <c r="H663" s="240"/>
      <c r="I663" s="240"/>
      <c r="J663" s="240"/>
      <c r="N663" s="240"/>
      <c r="O663" s="831" t="s">
        <v>364</v>
      </c>
      <c r="P663" s="832"/>
      <c r="Q663" s="832"/>
      <c r="R663" s="384" t="s">
        <v>27</v>
      </c>
      <c r="S663" s="832" t="s">
        <v>365</v>
      </c>
      <c r="T663" s="832"/>
      <c r="U663" s="833"/>
      <c r="Z663" s="834" t="str">
        <f>IF(P661=M646,"ok cumple","no cumple")</f>
        <v>no cumple</v>
      </c>
      <c r="AA663" s="835"/>
      <c r="AB663" s="835"/>
      <c r="AC663" s="835"/>
      <c r="AD663" s="835"/>
      <c r="AE663" s="240"/>
      <c r="AF663" s="240"/>
      <c r="AG663" s="240"/>
      <c r="BL663" s="373"/>
    </row>
    <row r="664" spans="1:64" s="371" customFormat="1" ht="9.75" customHeight="1">
      <c r="A664" s="367"/>
      <c r="B664" s="368"/>
      <c r="C664" s="240"/>
      <c r="D664" s="240"/>
      <c r="E664" s="240"/>
      <c r="F664" s="369"/>
      <c r="G664" s="240"/>
      <c r="H664" s="240"/>
      <c r="I664" s="240"/>
      <c r="J664" s="240"/>
      <c r="K664" s="240"/>
      <c r="L664" s="231"/>
      <c r="M664" s="240"/>
      <c r="N664" s="240"/>
      <c r="O664" s="369"/>
      <c r="P664" s="240"/>
      <c r="Q664" s="240"/>
      <c r="R664" s="240"/>
      <c r="S664" s="240"/>
      <c r="T664" s="240"/>
      <c r="U664" s="378"/>
      <c r="V664" s="240"/>
      <c r="W664" s="240"/>
      <c r="X664" s="240"/>
      <c r="Y664" s="240"/>
      <c r="Z664" s="240"/>
      <c r="AA664" s="240"/>
      <c r="AB664" s="240"/>
      <c r="AC664" s="240"/>
      <c r="AD664" s="240"/>
      <c r="AE664" s="240"/>
      <c r="AF664" s="240"/>
      <c r="AG664" s="240"/>
      <c r="BL664" s="373"/>
    </row>
    <row r="665" spans="1:64" s="371" customFormat="1" ht="21">
      <c r="A665" s="367"/>
      <c r="B665" s="368"/>
      <c r="C665" s="240"/>
      <c r="D665" s="366" t="s">
        <v>366</v>
      </c>
      <c r="G665" s="366"/>
      <c r="H665" s="366"/>
      <c r="I665" s="366"/>
      <c r="J665" s="366"/>
      <c r="K665" s="240"/>
      <c r="L665" s="231"/>
      <c r="M665" s="240"/>
      <c r="N665" s="240"/>
      <c r="O665" s="369"/>
      <c r="P665" s="240"/>
      <c r="Q665" s="240"/>
      <c r="R665" s="240"/>
      <c r="S665" s="240"/>
      <c r="T665" s="240"/>
      <c r="U665" s="378"/>
      <c r="V665" s="240"/>
      <c r="W665" s="240"/>
      <c r="X665" s="240"/>
      <c r="Y665" s="240"/>
      <c r="Z665" s="240"/>
      <c r="AA665" s="240"/>
      <c r="AB665" s="240"/>
      <c r="AC665" s="240"/>
      <c r="AD665" s="240"/>
      <c r="AE665" s="240"/>
      <c r="AF665" s="240"/>
      <c r="AG665" s="240"/>
      <c r="BL665" s="373"/>
    </row>
    <row r="666" spans="1:64" s="371" customFormat="1" ht="21">
      <c r="A666" s="367"/>
      <c r="B666" s="368"/>
      <c r="C666" s="240"/>
      <c r="D666" s="240"/>
      <c r="E666" s="240"/>
      <c r="F666" s="369"/>
      <c r="G666" s="240"/>
      <c r="H666" s="240"/>
      <c r="I666" s="240"/>
      <c r="J666" s="240"/>
      <c r="L666" s="550" t="s">
        <v>367</v>
      </c>
      <c r="M666" s="550"/>
      <c r="N666" s="550"/>
      <c r="O666" s="550">
        <v>0.7</v>
      </c>
      <c r="P666" s="550"/>
      <c r="Q666" s="490" t="s">
        <v>15</v>
      </c>
      <c r="R666" s="826">
        <f>AH659</f>
        <v>280</v>
      </c>
      <c r="S666" s="826"/>
      <c r="T666" s="826"/>
      <c r="U666" s="826"/>
      <c r="V666" s="826"/>
      <c r="X666" s="240"/>
      <c r="Y666" s="240"/>
      <c r="Z666" s="240"/>
      <c r="AA666" s="240"/>
      <c r="BL666" s="373"/>
    </row>
    <row r="667" spans="1:64" s="371" customFormat="1" ht="21">
      <c r="A667" s="367"/>
      <c r="B667" s="368"/>
      <c r="C667" s="240"/>
      <c r="D667" s="240"/>
      <c r="E667" s="240"/>
      <c r="F667" s="369"/>
      <c r="G667" s="240"/>
      <c r="H667" s="240"/>
      <c r="I667" s="240"/>
      <c r="J667" s="240"/>
      <c r="L667" s="550"/>
      <c r="M667" s="550"/>
      <c r="N667" s="550"/>
      <c r="O667" s="550"/>
      <c r="P667" s="550"/>
      <c r="Q667" s="490"/>
      <c r="R667" s="555">
        <f>T658</f>
        <v>3500</v>
      </c>
      <c r="S667" s="555"/>
      <c r="T667" s="555"/>
      <c r="U667" s="555"/>
      <c r="V667" s="555"/>
      <c r="X667" s="240"/>
      <c r="Y667" s="240"/>
      <c r="Z667" s="240"/>
      <c r="AA667" s="240"/>
      <c r="BL667" s="373"/>
    </row>
    <row r="668" spans="1:64" s="371" customFormat="1" ht="14.25" customHeight="1">
      <c r="A668" s="367"/>
      <c r="B668" s="368"/>
      <c r="C668" s="240"/>
      <c r="D668" s="240"/>
      <c r="E668" s="240"/>
      <c r="F668" s="369"/>
      <c r="G668" s="240"/>
      <c r="H668" s="240"/>
      <c r="I668" s="240"/>
      <c r="J668" s="240"/>
      <c r="K668" s="240"/>
      <c r="L668" s="240"/>
      <c r="M668" s="240"/>
      <c r="N668" s="240"/>
      <c r="O668" s="231"/>
      <c r="P668" s="231"/>
      <c r="Q668" s="240"/>
      <c r="R668" s="240"/>
      <c r="S668" s="240"/>
      <c r="T668" s="240"/>
      <c r="U668" s="378"/>
      <c r="V668" s="240"/>
      <c r="W668" s="240"/>
      <c r="X668" s="240"/>
      <c r="Y668" s="240"/>
      <c r="Z668" s="240"/>
      <c r="AA668" s="240"/>
      <c r="AB668" s="240"/>
      <c r="AC668" s="240"/>
      <c r="AD668" s="240"/>
      <c r="AE668" s="240"/>
      <c r="AF668" s="240"/>
      <c r="AG668" s="240"/>
      <c r="BL668" s="373"/>
    </row>
    <row r="669" spans="1:64" s="371" customFormat="1" ht="21">
      <c r="A669" s="367"/>
      <c r="B669" s="368"/>
      <c r="C669" s="240"/>
      <c r="D669" s="240"/>
      <c r="E669" s="240"/>
      <c r="F669" s="369"/>
      <c r="G669" s="240"/>
      <c r="H669" s="240"/>
      <c r="I669" s="240"/>
      <c r="J669" s="240"/>
      <c r="L669" s="385" t="s">
        <v>367</v>
      </c>
      <c r="M669" s="385"/>
      <c r="N669" s="385"/>
      <c r="O669" s="888">
        <f>ROUND(O666*(SQRT(R666)/R667),3)</f>
        <v>3.0000000000000001E-3</v>
      </c>
      <c r="P669" s="888"/>
      <c r="Q669" s="888"/>
      <c r="R669" s="888"/>
      <c r="W669" s="240"/>
      <c r="X669" s="240"/>
      <c r="Y669" s="240"/>
      <c r="Z669" s="240"/>
      <c r="AA669" s="240"/>
      <c r="AB669" s="240"/>
      <c r="AC669" s="240"/>
      <c r="AD669" s="240"/>
      <c r="AE669" s="240"/>
      <c r="AF669" s="240"/>
      <c r="AG669" s="240"/>
      <c r="BL669" s="373"/>
    </row>
    <row r="670" spans="1:64" s="371" customFormat="1" ht="10.5" customHeight="1">
      <c r="A670" s="367"/>
      <c r="B670" s="368"/>
      <c r="C670" s="240"/>
      <c r="D670" s="240"/>
      <c r="E670" s="240"/>
      <c r="K670" s="240"/>
      <c r="L670" s="240"/>
      <c r="M670" s="240"/>
      <c r="N670" s="240"/>
      <c r="O670" s="369"/>
      <c r="P670" s="240"/>
      <c r="Q670" s="240"/>
      <c r="R670" s="240"/>
      <c r="S670" s="240"/>
      <c r="T670" s="240"/>
      <c r="U670" s="378"/>
      <c r="V670" s="240"/>
      <c r="W670" s="240"/>
      <c r="X670" s="240"/>
      <c r="Y670" s="240"/>
      <c r="Z670" s="240"/>
      <c r="AA670" s="240"/>
      <c r="AB670" s="240"/>
      <c r="AC670" s="240"/>
      <c r="AD670" s="240"/>
      <c r="AE670" s="240"/>
      <c r="AF670" s="240"/>
      <c r="AG670" s="240"/>
      <c r="BL670" s="373"/>
    </row>
    <row r="671" spans="1:64" s="371" customFormat="1" ht="21">
      <c r="A671" s="367"/>
      <c r="B671" s="368"/>
      <c r="C671" s="240"/>
      <c r="D671" s="366" t="s">
        <v>368</v>
      </c>
      <c r="E671" s="366"/>
      <c r="F671" s="366"/>
      <c r="G671" s="366"/>
      <c r="H671" s="366"/>
      <c r="K671" s="240"/>
      <c r="L671" s="240"/>
      <c r="M671" s="240"/>
      <c r="N671" s="240"/>
      <c r="O671" s="369"/>
      <c r="P671" s="240"/>
      <c r="Q671" s="240"/>
      <c r="R671" s="240"/>
      <c r="S671" s="240"/>
      <c r="T671" s="240"/>
      <c r="U671" s="378"/>
      <c r="V671" s="240"/>
      <c r="W671" s="240"/>
      <c r="X671" s="240"/>
      <c r="Y671" s="240"/>
      <c r="Z671" s="240"/>
      <c r="AA671" s="240"/>
      <c r="AB671" s="240"/>
      <c r="AC671" s="240"/>
      <c r="AD671" s="240"/>
      <c r="AE671" s="240"/>
      <c r="AF671" s="240"/>
      <c r="AG671" s="240"/>
      <c r="BL671" s="373"/>
    </row>
    <row r="672" spans="1:64" s="371" customFormat="1" ht="21">
      <c r="A672" s="367"/>
      <c r="B672" s="368"/>
      <c r="C672" s="240"/>
      <c r="D672" s="240"/>
      <c r="E672" s="240"/>
      <c r="F672" s="369"/>
      <c r="G672" s="240"/>
      <c r="H672" s="240"/>
      <c r="I672" s="240"/>
      <c r="J672" s="240"/>
      <c r="K672" s="240"/>
      <c r="L672" s="240"/>
      <c r="M672" s="240"/>
      <c r="N672" s="240"/>
      <c r="O672" s="369"/>
      <c r="P672" s="240"/>
      <c r="Q672" s="550" t="s">
        <v>369</v>
      </c>
      <c r="R672" s="550"/>
      <c r="S672" s="550"/>
      <c r="T672" s="829">
        <v>0.5</v>
      </c>
      <c r="U672" s="829"/>
      <c r="V672" s="830">
        <v>0.85</v>
      </c>
      <c r="W672" s="830"/>
      <c r="X672" s="550">
        <v>0.85</v>
      </c>
      <c r="Y672" s="550"/>
      <c r="Z672" s="240"/>
      <c r="AA672" s="553">
        <f>6000</f>
        <v>6000</v>
      </c>
      <c r="AB672" s="553"/>
      <c r="AC672" s="553"/>
      <c r="AD672" s="553"/>
      <c r="AE672" s="553"/>
      <c r="AF672" s="553"/>
      <c r="AG672" s="553"/>
      <c r="AH672" s="553"/>
      <c r="AI672" s="553"/>
      <c r="AJ672" s="490" t="s">
        <v>15</v>
      </c>
      <c r="AK672" s="826">
        <f>F14</f>
        <v>280</v>
      </c>
      <c r="AL672" s="826"/>
      <c r="AM672" s="826"/>
      <c r="AN672" s="826"/>
      <c r="AO672" s="826"/>
      <c r="BL672" s="373"/>
    </row>
    <row r="673" spans="1:64" s="371" customFormat="1" ht="21">
      <c r="A673" s="367"/>
      <c r="B673" s="368"/>
      <c r="C673" s="240"/>
      <c r="D673" s="240"/>
      <c r="E673" s="240"/>
      <c r="F673" s="369"/>
      <c r="G673" s="240"/>
      <c r="H673" s="240"/>
      <c r="I673" s="240"/>
      <c r="J673" s="240"/>
      <c r="K673" s="240"/>
      <c r="L673" s="240"/>
      <c r="Q673" s="550"/>
      <c r="R673" s="550"/>
      <c r="S673" s="550"/>
      <c r="T673" s="829"/>
      <c r="U673" s="829"/>
      <c r="V673" s="830"/>
      <c r="W673" s="830"/>
      <c r="X673" s="550"/>
      <c r="Y673" s="550"/>
      <c r="AA673" s="827">
        <f>F15</f>
        <v>3500</v>
      </c>
      <c r="AB673" s="827"/>
      <c r="AC673" s="827"/>
      <c r="AD673" s="827"/>
      <c r="AE673" s="827"/>
      <c r="AF673" s="374" t="s">
        <v>35</v>
      </c>
      <c r="AG673" s="550">
        <v>6000</v>
      </c>
      <c r="AH673" s="550"/>
      <c r="AI673" s="550"/>
      <c r="AJ673" s="490"/>
      <c r="AK673" s="827">
        <f>AA673</f>
        <v>3500</v>
      </c>
      <c r="AL673" s="827"/>
      <c r="AM673" s="827"/>
      <c r="AN673" s="827"/>
      <c r="AO673" s="827"/>
      <c r="AP673" s="240"/>
      <c r="AQ673" s="240"/>
      <c r="BL673" s="373"/>
    </row>
    <row r="674" spans="1:64" s="371" customFormat="1" ht="21">
      <c r="A674" s="367"/>
      <c r="B674" s="368"/>
      <c r="C674" s="240"/>
      <c r="D674" s="240"/>
      <c r="E674" s="240"/>
      <c r="F674" s="369"/>
      <c r="G674" s="240"/>
      <c r="H674" s="240"/>
      <c r="I674" s="240"/>
      <c r="J674" s="240"/>
      <c r="K674" s="240"/>
      <c r="L674" s="240"/>
      <c r="AA674" s="240"/>
      <c r="AB674" s="240"/>
      <c r="AC674" s="240"/>
      <c r="AP674" s="240"/>
      <c r="AQ674" s="240"/>
      <c r="BL674" s="373"/>
    </row>
    <row r="675" spans="1:64" s="371" customFormat="1" ht="21">
      <c r="A675" s="367"/>
      <c r="B675" s="368"/>
      <c r="C675" s="240"/>
      <c r="D675" s="240"/>
      <c r="E675" s="240"/>
      <c r="F675" s="369"/>
      <c r="G675" s="240"/>
      <c r="H675" s="240"/>
      <c r="I675" s="240"/>
      <c r="J675" s="240"/>
      <c r="K675" s="240"/>
      <c r="L675" s="240"/>
      <c r="P675" s="240"/>
      <c r="Q675" s="823" t="s">
        <v>370</v>
      </c>
      <c r="R675" s="823"/>
      <c r="S675" s="823"/>
      <c r="T675" s="823">
        <f>ROUND((T672*V672*X672)*(AA672)/(AA673+AG673)*(AK672/AK673),4)</f>
        <v>1.83E-2</v>
      </c>
      <c r="U675" s="823"/>
      <c r="V675" s="823"/>
      <c r="W675" s="240"/>
      <c r="X675" s="240"/>
      <c r="Y675" s="240"/>
      <c r="Z675" s="240"/>
      <c r="AA675" s="240"/>
      <c r="AB675" s="240"/>
      <c r="AC675" s="240"/>
      <c r="AD675" s="240"/>
      <c r="AE675" s="240"/>
      <c r="AF675" s="240"/>
      <c r="AG675" s="240"/>
      <c r="BL675" s="373"/>
    </row>
    <row r="676" spans="1:64" s="371" customFormat="1" ht="21">
      <c r="A676" s="367"/>
      <c r="B676" s="368"/>
      <c r="C676" s="240"/>
      <c r="D676" s="240"/>
      <c r="E676" s="240"/>
      <c r="F676" s="369"/>
      <c r="G676" s="240"/>
      <c r="H676" s="240"/>
      <c r="I676" s="240"/>
      <c r="J676" s="240"/>
      <c r="K676" s="240"/>
      <c r="L676" s="240"/>
      <c r="V676" s="240"/>
      <c r="W676" s="240"/>
      <c r="X676" s="240"/>
      <c r="Y676" s="240"/>
      <c r="Z676" s="240"/>
      <c r="AA676" s="240"/>
      <c r="AB676" s="240"/>
      <c r="AC676" s="240"/>
      <c r="AD676" s="240"/>
      <c r="AE676" s="240"/>
      <c r="AF676" s="240"/>
      <c r="AG676" s="240"/>
      <c r="BL676" s="373"/>
    </row>
    <row r="677" spans="1:64" s="371" customFormat="1" ht="21">
      <c r="A677" s="367"/>
      <c r="B677" s="368"/>
      <c r="C677" s="240"/>
      <c r="D677" s="240"/>
      <c r="E677" s="240"/>
      <c r="F677" s="369"/>
      <c r="G677" s="240"/>
      <c r="H677" s="240"/>
      <c r="I677" s="240"/>
      <c r="J677" s="240"/>
      <c r="K677" s="240"/>
      <c r="L677" s="240"/>
      <c r="M677" s="240"/>
      <c r="N677" s="240"/>
      <c r="O677" s="369"/>
      <c r="P677" s="844" t="s">
        <v>371</v>
      </c>
      <c r="Q677" s="845"/>
      <c r="R677" s="470" t="s">
        <v>218</v>
      </c>
      <c r="S677" s="386" t="s">
        <v>372</v>
      </c>
      <c r="T677" s="470" t="s">
        <v>218</v>
      </c>
      <c r="U677" s="845" t="s">
        <v>373</v>
      </c>
      <c r="V677" s="845"/>
      <c r="W677" s="846"/>
      <c r="X677" s="240"/>
      <c r="Y677" s="240"/>
      <c r="Z677" s="240"/>
      <c r="AA677" s="240"/>
      <c r="AB677" s="240"/>
      <c r="AC677" s="240"/>
      <c r="AD677" s="240"/>
      <c r="AE677" s="240"/>
      <c r="AF677" s="240"/>
      <c r="AG677" s="240"/>
      <c r="BL677" s="373"/>
    </row>
    <row r="678" spans="1:64" s="371" customFormat="1" ht="21">
      <c r="A678" s="367"/>
      <c r="B678" s="368"/>
      <c r="C678" s="240"/>
      <c r="D678" s="240"/>
      <c r="E678" s="240"/>
      <c r="F678" s="369"/>
      <c r="G678" s="240"/>
      <c r="H678" s="240"/>
      <c r="I678" s="240"/>
      <c r="J678" s="240"/>
      <c r="AB678" s="240"/>
      <c r="AC678" s="240"/>
      <c r="AD678" s="240"/>
      <c r="AE678" s="240"/>
      <c r="AF678" s="240"/>
      <c r="BL678" s="373"/>
    </row>
    <row r="679" spans="1:64" s="371" customFormat="1" ht="21">
      <c r="A679" s="367"/>
      <c r="B679" s="368"/>
      <c r="C679" s="240"/>
      <c r="D679" s="240"/>
      <c r="E679" s="240"/>
      <c r="F679" s="369"/>
      <c r="G679" s="240"/>
      <c r="H679" s="240"/>
      <c r="I679" s="240"/>
      <c r="J679" s="240"/>
      <c r="K679" s="240"/>
      <c r="L679" s="374"/>
      <c r="M679" s="240"/>
      <c r="N679" s="374"/>
      <c r="O679" s="887">
        <f>O669</f>
        <v>3.0000000000000001E-3</v>
      </c>
      <c r="P679" s="887"/>
      <c r="Q679" s="887"/>
      <c r="R679" s="887"/>
      <c r="S679" s="471" t="s">
        <v>218</v>
      </c>
      <c r="T679" s="887">
        <f>M646</f>
        <v>3.0000000000000001E-3</v>
      </c>
      <c r="U679" s="887"/>
      <c r="V679" s="887"/>
      <c r="W679" s="471" t="s">
        <v>218</v>
      </c>
      <c r="X679" s="848">
        <f>T675</f>
        <v>1.83E-2</v>
      </c>
      <c r="Y679" s="848"/>
      <c r="Z679" s="848"/>
      <c r="AC679" s="240"/>
      <c r="AD679" s="240"/>
      <c r="AE679" s="240"/>
      <c r="AF679" s="240"/>
      <c r="AG679" s="834" t="str">
        <f>IF(X679&gt;T679&gt;O679,"ok cumple","no cumple")</f>
        <v>ok cumple</v>
      </c>
      <c r="AH679" s="835"/>
      <c r="AI679" s="835"/>
      <c r="AJ679" s="835"/>
      <c r="AK679" s="835"/>
      <c r="BL679" s="373"/>
    </row>
    <row r="680" spans="1:64" s="371" customFormat="1" ht="21">
      <c r="A680" s="367"/>
      <c r="B680" s="368"/>
      <c r="C680" s="240"/>
      <c r="D680" s="240"/>
      <c r="E680" s="240"/>
      <c r="F680" s="369"/>
      <c r="G680" s="240"/>
      <c r="H680" s="240"/>
      <c r="I680" s="240"/>
      <c r="P680" s="240"/>
      <c r="T680" s="387"/>
      <c r="U680" s="378"/>
      <c r="V680" s="240"/>
      <c r="W680" s="240"/>
      <c r="X680" s="240"/>
      <c r="Y680" s="240"/>
      <c r="Z680" s="240"/>
      <c r="AA680" s="240"/>
      <c r="AB680" s="240"/>
      <c r="AC680" s="240"/>
      <c r="AD680" s="240"/>
      <c r="AE680" s="240"/>
      <c r="AF680" s="240"/>
      <c r="AG680" s="240"/>
      <c r="BL680" s="373"/>
    </row>
    <row r="681" spans="1:64" s="371" customFormat="1" ht="21.75" thickBot="1">
      <c r="A681" s="367"/>
      <c r="B681" s="368"/>
      <c r="C681" s="240"/>
      <c r="D681" s="240"/>
      <c r="E681" s="240"/>
      <c r="F681" s="369"/>
      <c r="G681" s="240"/>
      <c r="H681" s="240"/>
      <c r="I681" s="240"/>
      <c r="J681" s="240"/>
      <c r="K681" s="240"/>
      <c r="L681" s="240"/>
      <c r="M681" s="240"/>
      <c r="N681" s="240"/>
      <c r="O681" s="369"/>
      <c r="P681" s="240"/>
      <c r="Q681" s="240"/>
      <c r="R681" s="240"/>
      <c r="S681" s="240"/>
      <c r="T681" s="240"/>
      <c r="U681" s="378"/>
      <c r="V681" s="240"/>
      <c r="W681" s="240"/>
      <c r="X681" s="240"/>
      <c r="Y681" s="240"/>
      <c r="Z681" s="240"/>
      <c r="AA681" s="240"/>
      <c r="AB681" s="240"/>
      <c r="AC681" s="240"/>
      <c r="AD681" s="240"/>
      <c r="AE681" s="240"/>
      <c r="AF681" s="240"/>
      <c r="AG681" s="240"/>
      <c r="BL681" s="373"/>
    </row>
    <row r="682" spans="1:64" s="371" customFormat="1" ht="21.75" thickBot="1">
      <c r="A682" s="367"/>
      <c r="B682" s="368"/>
      <c r="C682" s="240"/>
      <c r="D682" s="388"/>
      <c r="E682" s="389" t="s">
        <v>374</v>
      </c>
      <c r="F682" s="390"/>
      <c r="G682" s="390"/>
      <c r="H682" s="390"/>
      <c r="I682" s="390"/>
      <c r="J682" s="390"/>
      <c r="K682" s="390"/>
      <c r="L682" s="390"/>
      <c r="M682" s="390"/>
      <c r="N682" s="390"/>
      <c r="O682" s="390"/>
      <c r="P682" s="390"/>
      <c r="Q682" s="390"/>
      <c r="R682" s="390"/>
      <c r="S682" s="390"/>
      <c r="T682" s="391"/>
      <c r="U682" s="390"/>
      <c r="V682" s="390"/>
      <c r="W682" s="390"/>
      <c r="X682" s="390"/>
      <c r="Y682" s="390"/>
      <c r="Z682" s="390"/>
      <c r="AA682" s="392"/>
      <c r="AC682" s="240"/>
      <c r="AD682" s="240"/>
      <c r="AE682" s="240"/>
      <c r="AF682" s="240"/>
      <c r="AG682" s="240"/>
      <c r="AH682" s="240"/>
      <c r="AI682" s="240"/>
      <c r="AJ682" s="240"/>
      <c r="AK682" s="240"/>
      <c r="BL682" s="373"/>
    </row>
    <row r="683" spans="1:64" s="399" customFormat="1" ht="20.25" thickBot="1">
      <c r="A683" s="393"/>
      <c r="B683" s="394"/>
      <c r="C683" s="395"/>
      <c r="D683" s="395"/>
      <c r="E683" s="396"/>
      <c r="F683" s="397"/>
      <c r="G683" s="397"/>
      <c r="H683" s="397"/>
      <c r="I683" s="397"/>
      <c r="J683" s="397"/>
      <c r="K683" s="397"/>
      <c r="L683" s="397"/>
      <c r="M683" s="396"/>
      <c r="N683" s="398"/>
      <c r="O683" s="398"/>
      <c r="P683" s="398"/>
      <c r="Q683" s="398"/>
      <c r="R683" s="395"/>
      <c r="S683" s="395"/>
      <c r="T683" s="395"/>
      <c r="U683" s="395"/>
      <c r="V683" s="395"/>
      <c r="W683" s="413"/>
      <c r="X683" s="413"/>
      <c r="Y683" s="413"/>
      <c r="Z683" s="395"/>
      <c r="AA683" s="395"/>
      <c r="AB683" s="395"/>
      <c r="AC683" s="395"/>
      <c r="AD683" s="395"/>
      <c r="AE683" s="395"/>
      <c r="AF683" s="395"/>
      <c r="AG683" s="395"/>
      <c r="BL683" s="400"/>
    </row>
    <row r="684" spans="1:64" s="399" customFormat="1" ht="21" thickTop="1" thickBot="1">
      <c r="A684" s="393"/>
      <c r="B684" s="394"/>
      <c r="C684" s="395"/>
      <c r="D684" s="395"/>
      <c r="E684" s="258" t="s">
        <v>116</v>
      </c>
      <c r="F684" s="401"/>
      <c r="G684" s="401"/>
      <c r="H684" s="401" t="s">
        <v>375</v>
      </c>
      <c r="I684" s="401"/>
      <c r="J684" s="401"/>
      <c r="K684" s="401"/>
      <c r="L684" s="401"/>
      <c r="M684" s="401"/>
      <c r="N684" s="401"/>
      <c r="O684" s="401">
        <v>7</v>
      </c>
      <c r="P684" s="402"/>
      <c r="Q684" s="402"/>
      <c r="R684" s="402"/>
      <c r="S684" s="402"/>
      <c r="T684" s="402"/>
      <c r="U684" s="403"/>
      <c r="V684" s="403"/>
      <c r="W684" s="403"/>
      <c r="X684" s="403"/>
      <c r="AC684" s="395"/>
      <c r="AD684" s="395"/>
      <c r="AE684" s="395"/>
      <c r="AF684" s="395"/>
      <c r="AH684" s="839" t="s">
        <v>376</v>
      </c>
      <c r="AI684" s="839"/>
      <c r="AJ684" s="839"/>
      <c r="AK684" s="839"/>
      <c r="AL684" s="839" t="s">
        <v>97</v>
      </c>
      <c r="AM684" s="839"/>
      <c r="AN684" s="839"/>
      <c r="AO684" s="839"/>
      <c r="AP684" s="839" t="s">
        <v>377</v>
      </c>
      <c r="AQ684" s="839"/>
      <c r="AR684" s="839"/>
      <c r="BL684" s="400"/>
    </row>
    <row r="685" spans="1:64" s="399" customFormat="1" ht="21" thickTop="1" thickBot="1">
      <c r="A685" s="393"/>
      <c r="B685" s="394"/>
      <c r="C685" s="395"/>
      <c r="D685" s="395"/>
      <c r="E685" s="404"/>
      <c r="H685" s="840" t="s">
        <v>437</v>
      </c>
      <c r="I685" s="840"/>
      <c r="J685" s="840"/>
      <c r="K685" s="405" t="s">
        <v>27</v>
      </c>
      <c r="L685" s="841">
        <f>AP690</f>
        <v>3.88</v>
      </c>
      <c r="M685" s="841"/>
      <c r="N685" s="841"/>
      <c r="O685" s="841"/>
      <c r="P685" s="841"/>
      <c r="Q685" s="406"/>
      <c r="R685" s="401"/>
      <c r="S685" s="401"/>
      <c r="T685" s="401"/>
      <c r="U685" s="407" t="s">
        <v>378</v>
      </c>
      <c r="V685" s="842">
        <v>7</v>
      </c>
      <c r="W685" s="842"/>
      <c r="X685" s="842"/>
      <c r="Y685" s="408"/>
      <c r="Z685" s="409"/>
      <c r="AC685" s="395"/>
      <c r="AD685" s="395"/>
      <c r="AE685" s="395"/>
      <c r="AF685" s="395"/>
      <c r="AH685" s="889" t="s">
        <v>283</v>
      </c>
      <c r="AI685" s="889"/>
      <c r="AJ685" s="889"/>
      <c r="AK685" s="889"/>
      <c r="AL685" s="889" t="s">
        <v>287</v>
      </c>
      <c r="AM685" s="889"/>
      <c r="AN685" s="889" t="s">
        <v>288</v>
      </c>
      <c r="AO685" s="889"/>
      <c r="AP685" s="889" t="s">
        <v>289</v>
      </c>
      <c r="AQ685" s="889"/>
      <c r="AR685" s="889"/>
      <c r="BL685" s="400"/>
    </row>
    <row r="686" spans="1:64" s="399" customFormat="1" ht="22.5" thickTop="1" thickBot="1">
      <c r="A686" s="393"/>
      <c r="B686" s="394"/>
      <c r="C686" s="395"/>
      <c r="D686" s="395"/>
      <c r="E686" s="402"/>
      <c r="H686" s="409"/>
      <c r="I686" s="405" t="s">
        <v>438</v>
      </c>
      <c r="J686" s="409"/>
      <c r="K686" s="405" t="s">
        <v>27</v>
      </c>
      <c r="L686" s="836">
        <f>AN690</f>
        <v>2.2200000000000002</v>
      </c>
      <c r="M686" s="836"/>
      <c r="N686" s="836"/>
      <c r="O686" s="836"/>
      <c r="P686" s="836"/>
      <c r="Q686" s="409"/>
      <c r="R686" s="401"/>
      <c r="S686" s="401"/>
      <c r="T686" s="401"/>
      <c r="U686" s="406"/>
      <c r="V686" s="407" t="s">
        <v>398</v>
      </c>
      <c r="W686" s="836">
        <v>0.95</v>
      </c>
      <c r="X686" s="836"/>
      <c r="Y686" s="836"/>
      <c r="Z686" s="836"/>
      <c r="AC686" s="395"/>
      <c r="AD686" s="395"/>
      <c r="AE686" s="395"/>
      <c r="AF686" s="395"/>
      <c r="AH686" s="837">
        <v>3</v>
      </c>
      <c r="AI686" s="837"/>
      <c r="AJ686" s="837"/>
      <c r="AK686" s="837"/>
      <c r="AL686" s="838" t="s">
        <v>95</v>
      </c>
      <c r="AM686" s="838"/>
      <c r="AN686" s="838">
        <v>0.95</v>
      </c>
      <c r="AO686" s="838"/>
      <c r="AP686" s="838">
        <v>0.71</v>
      </c>
      <c r="AQ686" s="838"/>
      <c r="AR686" s="838"/>
      <c r="BL686" s="400"/>
    </row>
    <row r="687" spans="1:64" s="399" customFormat="1" ht="22.5" thickTop="1" thickBot="1">
      <c r="A687" s="393"/>
      <c r="B687" s="394"/>
      <c r="C687" s="395"/>
      <c r="D687" s="395"/>
      <c r="E687" s="395"/>
      <c r="F687" s="410"/>
      <c r="G687" s="240"/>
      <c r="H687" s="240"/>
      <c r="I687" s="240"/>
      <c r="J687" s="240"/>
      <c r="K687" s="240"/>
      <c r="L687" s="240"/>
      <c r="M687" s="231"/>
      <c r="N687" s="231"/>
      <c r="O687" s="410"/>
      <c r="P687" s="231"/>
      <c r="Q687" s="231"/>
      <c r="R687" s="231"/>
      <c r="S687" s="395"/>
      <c r="T687" s="395"/>
      <c r="AC687" s="395"/>
      <c r="AD687" s="395"/>
      <c r="AE687" s="395"/>
      <c r="AF687" s="395"/>
      <c r="AH687" s="837">
        <v>4</v>
      </c>
      <c r="AI687" s="837"/>
      <c r="AJ687" s="837"/>
      <c r="AK687" s="837"/>
      <c r="AL687" s="838" t="s">
        <v>94</v>
      </c>
      <c r="AM687" s="838"/>
      <c r="AN687" s="838">
        <v>1.27</v>
      </c>
      <c r="AO687" s="838">
        <v>1.27</v>
      </c>
      <c r="AP687" s="838">
        <v>1.27</v>
      </c>
      <c r="AQ687" s="838"/>
      <c r="AR687" s="838"/>
      <c r="BL687" s="400"/>
    </row>
    <row r="688" spans="1:64" s="399" customFormat="1" ht="22.5" thickTop="1" thickBot="1">
      <c r="A688" s="393"/>
      <c r="B688" s="394"/>
      <c r="C688" s="395"/>
      <c r="D688" s="395"/>
      <c r="E688" s="411"/>
      <c r="F688" s="851" t="s">
        <v>379</v>
      </c>
      <c r="G688" s="851"/>
      <c r="H688" s="852">
        <f>O640</f>
        <v>128</v>
      </c>
      <c r="I688" s="852"/>
      <c r="J688" s="852"/>
      <c r="K688" s="852"/>
      <c r="L688" s="852"/>
      <c r="N688" s="231"/>
      <c r="O688" s="410"/>
      <c r="P688" s="231"/>
      <c r="Q688" s="231"/>
      <c r="R688" s="231"/>
      <c r="S688" s="395"/>
      <c r="T688" s="395"/>
      <c r="AC688" s="395"/>
      <c r="AD688" s="395"/>
      <c r="AE688" s="395"/>
      <c r="AF688" s="395"/>
      <c r="AH688" s="837">
        <v>5</v>
      </c>
      <c r="AI688" s="837"/>
      <c r="AJ688" s="837"/>
      <c r="AK688" s="837"/>
      <c r="AL688" s="838" t="s">
        <v>93</v>
      </c>
      <c r="AM688" s="838"/>
      <c r="AN688" s="838">
        <v>1.59</v>
      </c>
      <c r="AO688" s="838">
        <v>1.59</v>
      </c>
      <c r="AP688" s="838">
        <v>1.98</v>
      </c>
      <c r="AQ688" s="838"/>
      <c r="AR688" s="838"/>
      <c r="BL688" s="400"/>
    </row>
    <row r="689" spans="1:64" s="399" customFormat="1" ht="22.5" thickTop="1" thickBot="1">
      <c r="A689" s="393"/>
      <c r="B689" s="394"/>
      <c r="C689" s="395"/>
      <c r="D689" s="395"/>
      <c r="E689" s="412"/>
      <c r="F689" s="395"/>
      <c r="G689" s="395"/>
      <c r="H689" s="395"/>
      <c r="I689" s="395"/>
      <c r="J689" s="395"/>
      <c r="K689" s="395"/>
      <c r="L689" s="395"/>
      <c r="M689" s="395"/>
      <c r="N689" s="395"/>
      <c r="O689" s="395"/>
      <c r="P689" s="395"/>
      <c r="Q689" s="395"/>
      <c r="R689" s="395"/>
      <c r="S689" s="395"/>
      <c r="T689" s="395"/>
      <c r="AC689" s="395"/>
      <c r="AD689" s="395"/>
      <c r="AE689" s="395"/>
      <c r="AF689" s="395"/>
      <c r="AH689" s="837">
        <v>6</v>
      </c>
      <c r="AI689" s="837"/>
      <c r="AJ689" s="837"/>
      <c r="AK689" s="837"/>
      <c r="AL689" s="838" t="s">
        <v>92</v>
      </c>
      <c r="AM689" s="838"/>
      <c r="AN689" s="838">
        <v>1.91</v>
      </c>
      <c r="AO689" s="838">
        <v>1.91</v>
      </c>
      <c r="AP689" s="838">
        <v>2.85</v>
      </c>
      <c r="AQ689" s="838"/>
      <c r="AR689" s="838"/>
      <c r="BL689" s="400"/>
    </row>
    <row r="690" spans="1:64" s="399" customFormat="1" ht="22.5" thickTop="1" thickBot="1">
      <c r="A690" s="393"/>
      <c r="B690" s="394"/>
      <c r="C690" s="395"/>
      <c r="D690" s="366" t="s">
        <v>380</v>
      </c>
      <c r="F690" s="366"/>
      <c r="G690" s="366"/>
      <c r="H690" s="366"/>
      <c r="I690" s="366"/>
      <c r="J690" s="395"/>
      <c r="K690" s="395"/>
      <c r="L690" s="395"/>
      <c r="M690" s="395"/>
      <c r="N690" s="395"/>
      <c r="O690" s="395"/>
      <c r="P690" s="395"/>
      <c r="Q690" s="395"/>
      <c r="R690" s="395"/>
      <c r="S690" s="395"/>
      <c r="T690" s="395"/>
      <c r="AC690" s="395"/>
      <c r="AD690" s="395"/>
      <c r="AE690" s="395"/>
      <c r="AF690" s="395"/>
      <c r="AH690" s="849">
        <v>7</v>
      </c>
      <c r="AI690" s="849"/>
      <c r="AJ690" s="849"/>
      <c r="AK690" s="849"/>
      <c r="AL690" s="850" t="s">
        <v>91</v>
      </c>
      <c r="AM690" s="850"/>
      <c r="AN690" s="850">
        <v>2.2200000000000002</v>
      </c>
      <c r="AO690" s="850">
        <v>2.2200000000000002</v>
      </c>
      <c r="AP690" s="850">
        <v>3.88</v>
      </c>
      <c r="AQ690" s="850"/>
      <c r="AR690" s="850"/>
      <c r="BL690" s="400"/>
    </row>
    <row r="691" spans="1:64" s="399" customFormat="1" ht="22.5" thickTop="1" thickBot="1">
      <c r="A691" s="393"/>
      <c r="B691" s="394"/>
      <c r="C691" s="395"/>
      <c r="D691" s="395"/>
      <c r="E691" s="395"/>
      <c r="F691" s="395"/>
      <c r="G691" s="395"/>
      <c r="K691" s="853" t="s">
        <v>381</v>
      </c>
      <c r="L691" s="853"/>
      <c r="M691" s="395"/>
      <c r="N691" s="811">
        <f>H688</f>
        <v>128</v>
      </c>
      <c r="O691" s="811"/>
      <c r="P691" s="811"/>
      <c r="Q691" s="811"/>
      <c r="AC691" s="395"/>
      <c r="AD691" s="395"/>
      <c r="AE691" s="395"/>
      <c r="AF691" s="395"/>
      <c r="AH691" s="837">
        <v>8</v>
      </c>
      <c r="AI691" s="837"/>
      <c r="AJ691" s="837"/>
      <c r="AK691" s="837"/>
      <c r="AL691" s="838" t="s">
        <v>89</v>
      </c>
      <c r="AM691" s="838"/>
      <c r="AN691" s="838">
        <v>2.54</v>
      </c>
      <c r="AO691" s="838">
        <v>2.54</v>
      </c>
      <c r="AP691" s="838">
        <v>5.07</v>
      </c>
      <c r="AQ691" s="838"/>
      <c r="AR691" s="838"/>
      <c r="BL691" s="400"/>
    </row>
    <row r="692" spans="1:64" s="399" customFormat="1" ht="22.5" thickTop="1" thickBot="1">
      <c r="A692" s="393"/>
      <c r="B692" s="394"/>
      <c r="C692" s="395"/>
      <c r="D692" s="395"/>
      <c r="E692" s="395"/>
      <c r="F692" s="395"/>
      <c r="G692" s="395"/>
      <c r="K692" s="853"/>
      <c r="L692" s="853"/>
      <c r="M692" s="395"/>
      <c r="N692" s="855">
        <f>L685</f>
        <v>3.88</v>
      </c>
      <c r="O692" s="855"/>
      <c r="P692" s="855"/>
      <c r="Q692" s="855"/>
      <c r="AC692" s="395"/>
      <c r="AD692" s="395"/>
      <c r="AE692" s="395"/>
      <c r="AF692" s="395"/>
      <c r="AH692" s="837">
        <v>9</v>
      </c>
      <c r="AI692" s="837"/>
      <c r="AJ692" s="837"/>
      <c r="AK692" s="837"/>
      <c r="AL692" s="838" t="s">
        <v>88</v>
      </c>
      <c r="AM692" s="838"/>
      <c r="AN692" s="838">
        <v>2.86</v>
      </c>
      <c r="AO692" s="838">
        <v>2.86</v>
      </c>
      <c r="AP692" s="838">
        <v>6.41</v>
      </c>
      <c r="AQ692" s="838"/>
      <c r="AR692" s="838"/>
      <c r="BL692" s="400"/>
    </row>
    <row r="693" spans="1:64" s="399" customFormat="1" ht="22.5" thickTop="1" thickBot="1">
      <c r="A693" s="393"/>
      <c r="B693" s="394"/>
      <c r="C693" s="395"/>
      <c r="D693" s="395"/>
      <c r="E693" s="395"/>
      <c r="F693" s="395"/>
      <c r="G693" s="395"/>
      <c r="H693" s="395"/>
      <c r="I693" s="395"/>
      <c r="M693" s="395"/>
      <c r="N693" s="395"/>
      <c r="O693" s="395"/>
      <c r="P693" s="395"/>
      <c r="Q693" s="395"/>
      <c r="R693" s="395"/>
      <c r="S693" s="395"/>
      <c r="T693" s="395"/>
      <c r="AC693" s="395"/>
      <c r="AD693" s="395"/>
      <c r="AE693" s="395"/>
      <c r="AF693" s="395"/>
      <c r="AH693" s="837">
        <v>10</v>
      </c>
      <c r="AI693" s="837"/>
      <c r="AJ693" s="837"/>
      <c r="AK693" s="837"/>
      <c r="AL693" s="838" t="s">
        <v>87</v>
      </c>
      <c r="AM693" s="838"/>
      <c r="AN693" s="838">
        <v>3.18</v>
      </c>
      <c r="AO693" s="838">
        <v>3.18</v>
      </c>
      <c r="AP693" s="838">
        <v>7.92</v>
      </c>
      <c r="AQ693" s="838"/>
      <c r="AR693" s="838"/>
      <c r="BL693" s="400"/>
    </row>
    <row r="694" spans="1:64" s="399" customFormat="1" ht="22.5" thickTop="1" thickBot="1">
      <c r="A694" s="393"/>
      <c r="B694" s="394"/>
      <c r="C694" s="395"/>
      <c r="D694" s="395"/>
      <c r="E694" s="395"/>
      <c r="F694" s="395"/>
      <c r="G694" s="395"/>
      <c r="K694" s="856" t="s">
        <v>381</v>
      </c>
      <c r="L694" s="856"/>
      <c r="M694" s="856"/>
      <c r="N694" s="860">
        <f>N691/N692</f>
        <v>32.989690721649488</v>
      </c>
      <c r="O694" s="860"/>
      <c r="P694" s="860"/>
      <c r="Q694" s="436" t="s">
        <v>382</v>
      </c>
      <c r="R694" s="860">
        <f>ROUNDUP(N694,0)</f>
        <v>33</v>
      </c>
      <c r="S694" s="860"/>
      <c r="T694" s="860"/>
      <c r="U694" s="414" t="s">
        <v>383</v>
      </c>
      <c r="V694" s="414"/>
      <c r="W694" s="415"/>
      <c r="AC694" s="395"/>
      <c r="AD694" s="395"/>
      <c r="AE694" s="395"/>
      <c r="AF694" s="395"/>
      <c r="AH694" s="837">
        <v>11</v>
      </c>
      <c r="AI694" s="837"/>
      <c r="AJ694" s="837"/>
      <c r="AK694" s="837"/>
      <c r="AL694" s="838" t="s">
        <v>86</v>
      </c>
      <c r="AM694" s="838"/>
      <c r="AN694" s="838">
        <v>3.49</v>
      </c>
      <c r="AO694" s="838">
        <v>3.49</v>
      </c>
      <c r="AP694" s="838">
        <v>9.58</v>
      </c>
      <c r="AQ694" s="838"/>
      <c r="AR694" s="838"/>
      <c r="BL694" s="400"/>
    </row>
    <row r="695" spans="1:64" s="399" customFormat="1" ht="22.5" thickTop="1" thickBot="1">
      <c r="A695" s="393"/>
      <c r="B695" s="394"/>
      <c r="C695" s="395"/>
      <c r="D695" s="395"/>
      <c r="E695" s="395"/>
      <c r="F695" s="395"/>
      <c r="G695" s="395"/>
      <c r="H695" s="395"/>
      <c r="I695" s="395"/>
      <c r="J695" s="416"/>
      <c r="K695" s="416"/>
      <c r="L695" s="395"/>
      <c r="M695" s="395"/>
      <c r="N695" s="395"/>
      <c r="O695" s="395"/>
      <c r="P695" s="395"/>
      <c r="Q695" s="395"/>
      <c r="R695" s="395"/>
      <c r="S695" s="395"/>
      <c r="T695" s="417"/>
      <c r="AC695" s="395"/>
      <c r="AD695" s="395"/>
      <c r="AE695" s="395"/>
      <c r="AF695" s="395"/>
      <c r="AH695" s="837">
        <v>12</v>
      </c>
      <c r="AI695" s="837"/>
      <c r="AJ695" s="837"/>
      <c r="AK695" s="837"/>
      <c r="AL695" s="838" t="s">
        <v>85</v>
      </c>
      <c r="AM695" s="838"/>
      <c r="AN695" s="838">
        <v>3.81</v>
      </c>
      <c r="AO695" s="838">
        <v>3.81</v>
      </c>
      <c r="AP695" s="838">
        <v>11.4</v>
      </c>
      <c r="AQ695" s="838"/>
      <c r="AR695" s="838"/>
      <c r="BL695" s="400"/>
    </row>
    <row r="696" spans="1:64" s="399" customFormat="1" ht="21.75" thickTop="1">
      <c r="A696" s="393"/>
      <c r="B696" s="394"/>
      <c r="C696" s="395"/>
      <c r="D696" s="366" t="s">
        <v>384</v>
      </c>
      <c r="F696" s="366"/>
      <c r="G696" s="366"/>
      <c r="H696" s="366"/>
      <c r="I696" s="366"/>
      <c r="J696" s="416"/>
      <c r="K696" s="416"/>
      <c r="L696" s="395"/>
      <c r="M696" s="395"/>
      <c r="N696" s="395"/>
      <c r="O696" s="395"/>
      <c r="P696" s="395"/>
      <c r="Q696" s="395"/>
      <c r="R696" s="395"/>
      <c r="S696" s="395"/>
      <c r="T696" s="417"/>
      <c r="Y696" s="418"/>
      <c r="Z696" s="395"/>
      <c r="AA696" s="395"/>
      <c r="AB696" s="395"/>
      <c r="AC696" s="395"/>
      <c r="AD696" s="395"/>
      <c r="AE696" s="395"/>
      <c r="AF696" s="395"/>
      <c r="AG696" s="395"/>
      <c r="BL696" s="400"/>
    </row>
    <row r="697" spans="1:64" s="399" customFormat="1" ht="19.5">
      <c r="A697" s="393"/>
      <c r="B697" s="394"/>
      <c r="C697" s="395"/>
      <c r="D697" s="395"/>
      <c r="E697" s="395"/>
      <c r="F697" s="395"/>
      <c r="G697" s="395"/>
      <c r="L697" s="853" t="s">
        <v>385</v>
      </c>
      <c r="M697" s="853"/>
      <c r="N697" s="854">
        <f>R694</f>
        <v>33</v>
      </c>
      <c r="O697" s="854"/>
      <c r="P697" s="854"/>
      <c r="Q697" s="419" t="s">
        <v>15</v>
      </c>
      <c r="R697" s="855">
        <f>L685</f>
        <v>3.88</v>
      </c>
      <c r="S697" s="855"/>
      <c r="T697" s="855"/>
      <c r="Y697" s="418"/>
      <c r="Z697" s="395"/>
      <c r="AA697" s="395"/>
      <c r="AB697" s="395"/>
      <c r="AC697" s="395"/>
      <c r="AD697" s="395"/>
      <c r="AE697" s="395"/>
      <c r="AF697" s="395"/>
      <c r="AG697" s="395"/>
      <c r="BL697" s="400"/>
    </row>
    <row r="698" spans="1:64" s="399" customFormat="1" ht="21">
      <c r="A698" s="393"/>
      <c r="B698" s="394"/>
      <c r="C698" s="395"/>
      <c r="D698" s="395"/>
      <c r="E698" s="395"/>
      <c r="F698" s="395"/>
      <c r="G698" s="395"/>
      <c r="H698" s="395"/>
      <c r="I698" s="395"/>
      <c r="J698" s="416"/>
      <c r="K698" s="416"/>
      <c r="L698" s="395"/>
      <c r="M698" s="395"/>
      <c r="N698" s="395"/>
      <c r="O698" s="395"/>
      <c r="P698" s="395"/>
      <c r="Q698" s="395"/>
      <c r="R698" s="395"/>
      <c r="S698" s="395"/>
      <c r="T698" s="417"/>
      <c r="U698" s="420"/>
      <c r="V698" s="420"/>
      <c r="W698" s="420"/>
      <c r="X698" s="420"/>
      <c r="Y698" s="418"/>
      <c r="Z698" s="395"/>
      <c r="AA698" s="395"/>
      <c r="AB698" s="395"/>
      <c r="AC698" s="395"/>
      <c r="AD698" s="395"/>
      <c r="AE698" s="395"/>
      <c r="AF698" s="395"/>
      <c r="AG698" s="395"/>
      <c r="BL698" s="400"/>
    </row>
    <row r="699" spans="1:64" s="399" customFormat="1" ht="21">
      <c r="A699" s="393"/>
      <c r="B699" s="394"/>
      <c r="C699" s="395"/>
      <c r="D699" s="395"/>
      <c r="E699" s="395"/>
      <c r="F699" s="395"/>
      <c r="G699" s="395"/>
      <c r="L699" s="856" t="s">
        <v>386</v>
      </c>
      <c r="M699" s="856"/>
      <c r="N699" s="857">
        <f>ROUND((N697*R697),2)</f>
        <v>128.04</v>
      </c>
      <c r="O699" s="857"/>
      <c r="P699" s="857"/>
      <c r="Q699" s="857"/>
      <c r="T699" s="417"/>
      <c r="U699" s="420"/>
      <c r="V699" s="420"/>
      <c r="W699" s="420"/>
      <c r="X699" s="420"/>
      <c r="Y699" s="418"/>
      <c r="Z699" s="395"/>
      <c r="AA699" s="395"/>
      <c r="AB699" s="395"/>
      <c r="AC699" s="395"/>
      <c r="AD699" s="395"/>
      <c r="AE699" s="395"/>
      <c r="AF699" s="395"/>
      <c r="AG699" s="395"/>
      <c r="BL699" s="400"/>
    </row>
    <row r="700" spans="1:64" s="399" customFormat="1" ht="21">
      <c r="A700" s="393"/>
      <c r="B700" s="394"/>
      <c r="C700" s="395"/>
      <c r="D700" s="395"/>
      <c r="E700" s="395"/>
      <c r="F700" s="395"/>
      <c r="G700" s="395"/>
      <c r="H700" s="395"/>
      <c r="I700" s="395"/>
      <c r="J700" s="416"/>
      <c r="K700" s="416"/>
      <c r="L700" s="395"/>
      <c r="M700" s="395"/>
      <c r="N700" s="395"/>
      <c r="O700" s="395"/>
      <c r="P700" s="395"/>
      <c r="Q700" s="395"/>
      <c r="R700" s="395"/>
      <c r="S700" s="395"/>
      <c r="T700" s="417"/>
      <c r="U700" s="420"/>
      <c r="V700" s="420"/>
      <c r="W700" s="420"/>
      <c r="X700" s="420"/>
      <c r="Y700" s="418"/>
      <c r="Z700" s="395"/>
      <c r="AA700" s="395"/>
      <c r="AB700" s="395"/>
      <c r="AC700" s="395"/>
      <c r="AD700" s="395"/>
      <c r="AE700" s="395"/>
      <c r="AF700" s="395"/>
      <c r="AG700" s="395"/>
      <c r="BL700" s="400"/>
    </row>
    <row r="701" spans="1:64" s="399" customFormat="1" ht="21">
      <c r="A701" s="393"/>
      <c r="B701" s="394"/>
      <c r="C701" s="395"/>
      <c r="D701" s="366" t="s">
        <v>387</v>
      </c>
      <c r="F701" s="366"/>
      <c r="G701" s="366"/>
      <c r="H701" s="366"/>
      <c r="I701" s="366"/>
      <c r="J701" s="416"/>
      <c r="K701" s="416"/>
      <c r="L701" s="395"/>
      <c r="M701" s="395"/>
      <c r="N701" s="395"/>
      <c r="O701" s="395"/>
      <c r="P701" s="395"/>
      <c r="Q701" s="395"/>
      <c r="R701" s="395"/>
      <c r="S701" s="395"/>
      <c r="T701" s="417"/>
      <c r="U701" s="420"/>
      <c r="V701" s="420"/>
      <c r="W701" s="420"/>
      <c r="X701" s="420"/>
      <c r="Y701" s="418"/>
      <c r="Z701" s="395"/>
      <c r="AA701" s="395"/>
      <c r="AB701" s="395"/>
      <c r="AC701" s="395"/>
      <c r="AD701" s="395"/>
      <c r="AE701" s="395"/>
      <c r="AF701" s="395"/>
      <c r="AG701" s="395"/>
      <c r="BL701" s="400"/>
    </row>
    <row r="702" spans="1:64" s="399" customFormat="1" ht="21">
      <c r="A702" s="393"/>
      <c r="B702" s="394"/>
      <c r="C702" s="395"/>
      <c r="D702" s="395"/>
      <c r="E702" s="395"/>
      <c r="F702" s="395"/>
      <c r="G702" s="395"/>
      <c r="M702" s="853" t="s">
        <v>388</v>
      </c>
      <c r="N702" s="853"/>
      <c r="O702" s="858">
        <f>N699</f>
        <v>128.04</v>
      </c>
      <c r="P702" s="858"/>
      <c r="Q702" s="858"/>
      <c r="R702" s="858"/>
      <c r="S702" s="438" t="s">
        <v>31</v>
      </c>
      <c r="T702" s="859">
        <f>H688</f>
        <v>128</v>
      </c>
      <c r="U702" s="859"/>
      <c r="V702" s="859"/>
      <c r="W702" s="859"/>
      <c r="X702" s="420"/>
      <c r="Y702" s="418"/>
      <c r="AF702" s="395"/>
      <c r="AG702" s="395"/>
      <c r="BL702" s="400"/>
    </row>
    <row r="703" spans="1:64" s="399" customFormat="1" ht="10.5" customHeight="1">
      <c r="A703" s="393"/>
      <c r="B703" s="394"/>
      <c r="C703" s="395"/>
      <c r="D703" s="395"/>
      <c r="E703" s="395"/>
      <c r="F703" s="395"/>
      <c r="G703" s="395"/>
      <c r="H703" s="395"/>
      <c r="I703" s="395"/>
      <c r="J703" s="416"/>
      <c r="K703" s="416"/>
      <c r="L703" s="395"/>
      <c r="M703" s="395"/>
      <c r="N703" s="395"/>
      <c r="O703" s="395"/>
      <c r="P703" s="395"/>
      <c r="Q703" s="395"/>
      <c r="R703" s="395"/>
      <c r="S703" s="395"/>
      <c r="T703" s="417"/>
      <c r="U703" s="420"/>
      <c r="V703" s="420"/>
      <c r="W703" s="420"/>
      <c r="X703" s="420"/>
      <c r="Y703" s="418"/>
      <c r="Z703" s="395"/>
      <c r="AA703" s="395"/>
      <c r="AB703" s="395"/>
      <c r="AC703" s="395"/>
      <c r="AD703" s="395"/>
      <c r="AE703" s="395"/>
      <c r="AF703" s="395"/>
      <c r="AG703" s="395"/>
      <c r="BL703" s="400"/>
    </row>
    <row r="704" spans="1:64" s="399" customFormat="1" ht="21">
      <c r="A704" s="393"/>
      <c r="B704" s="394"/>
      <c r="C704" s="395"/>
      <c r="D704" s="395"/>
      <c r="E704" s="395"/>
      <c r="F704" s="395"/>
      <c r="G704" s="395"/>
      <c r="L704" s="395"/>
      <c r="M704" s="856" t="s">
        <v>388</v>
      </c>
      <c r="N704" s="856"/>
      <c r="O704" s="857">
        <f>O702-T702</f>
        <v>3.9999999999992042E-2</v>
      </c>
      <c r="P704" s="857"/>
      <c r="Q704" s="857"/>
      <c r="R704" s="857"/>
      <c r="S704" s="395"/>
      <c r="T704" s="417"/>
      <c r="U704" s="421"/>
      <c r="V704" s="421"/>
      <c r="W704" s="421"/>
      <c r="BL704" s="400"/>
    </row>
    <row r="705" spans="1:64" s="399" customFormat="1" ht="21">
      <c r="A705" s="393"/>
      <c r="B705" s="394"/>
      <c r="C705" s="395"/>
      <c r="D705" s="395"/>
      <c r="E705" s="395"/>
      <c r="F705" s="395"/>
      <c r="G705" s="395"/>
      <c r="H705" s="395"/>
      <c r="I705" s="395"/>
      <c r="J705" s="416"/>
      <c r="K705" s="416"/>
      <c r="L705" s="395"/>
      <c r="M705" s="395"/>
      <c r="N705" s="395"/>
      <c r="O705" s="395"/>
      <c r="P705" s="395"/>
      <c r="Q705" s="395"/>
      <c r="R705" s="395"/>
      <c r="S705" s="395"/>
      <c r="T705" s="417"/>
      <c r="U705" s="420"/>
      <c r="V705" s="420"/>
      <c r="W705" s="420"/>
      <c r="X705" s="420"/>
      <c r="Y705" s="418"/>
      <c r="Z705" s="395"/>
      <c r="AA705" s="395"/>
      <c r="AB705" s="395"/>
      <c r="AC705" s="395"/>
      <c r="AD705" s="395"/>
      <c r="AE705" s="395"/>
      <c r="AF705" s="395"/>
      <c r="AG705" s="395"/>
      <c r="BL705" s="400"/>
    </row>
    <row r="706" spans="1:64" s="399" customFormat="1" ht="21">
      <c r="A706" s="393"/>
      <c r="B706" s="394"/>
      <c r="C706" s="395"/>
      <c r="E706" s="366"/>
      <c r="F706" s="366"/>
      <c r="G706" s="366"/>
      <c r="H706" s="366"/>
      <c r="M706" s="868" t="s">
        <v>389</v>
      </c>
      <c r="N706" s="868"/>
      <c r="O706" s="868"/>
      <c r="P706" s="868"/>
      <c r="Q706" s="869" t="s">
        <v>76</v>
      </c>
      <c r="R706" s="869"/>
      <c r="S706" s="869"/>
      <c r="T706" s="870">
        <v>0.11</v>
      </c>
      <c r="U706" s="870"/>
      <c r="V706" s="870"/>
      <c r="W706" s="870"/>
      <c r="AA706" s="422" t="s">
        <v>390</v>
      </c>
      <c r="AE706" s="395"/>
      <c r="AF706" s="395"/>
      <c r="AG706" s="395"/>
      <c r="BL706" s="400"/>
    </row>
    <row r="707" spans="1:64" s="399" customFormat="1" ht="21">
      <c r="A707" s="393"/>
      <c r="B707" s="394"/>
      <c r="C707" s="395"/>
      <c r="D707" s="366" t="s">
        <v>391</v>
      </c>
      <c r="E707" s="381"/>
      <c r="F707" s="381"/>
      <c r="G707" s="381"/>
      <c r="H707" s="381"/>
      <c r="I707" s="381"/>
      <c r="J707" s="416"/>
      <c r="K707" s="416"/>
      <c r="L707" s="395"/>
      <c r="M707" s="395"/>
      <c r="N707" s="395"/>
      <c r="O707" s="395"/>
      <c r="P707" s="395"/>
      <c r="Q707" s="395"/>
      <c r="R707" s="395"/>
      <c r="S707" s="395"/>
      <c r="T707" s="417"/>
      <c r="U707" s="420"/>
      <c r="V707" s="420"/>
      <c r="W707" s="420"/>
      <c r="X707" s="420"/>
      <c r="Y707" s="418"/>
      <c r="Z707" s="395"/>
      <c r="AA707" s="395"/>
      <c r="AB707" s="395"/>
      <c r="AC707" s="395"/>
      <c r="AD707" s="395"/>
      <c r="AE707" s="395"/>
      <c r="AF707" s="395"/>
      <c r="AG707" s="395"/>
      <c r="BL707" s="400"/>
    </row>
    <row r="708" spans="1:64" s="399" customFormat="1" ht="21">
      <c r="A708" s="393"/>
      <c r="B708" s="394"/>
      <c r="C708" s="395"/>
      <c r="D708" s="395"/>
      <c r="E708" s="381"/>
      <c r="F708" s="381"/>
      <c r="G708" s="381"/>
      <c r="L708" s="862" t="s">
        <v>77</v>
      </c>
      <c r="M708" s="862"/>
      <c r="N708" s="862"/>
      <c r="O708" s="871">
        <f>O704</f>
        <v>3.9999999999992042E-2</v>
      </c>
      <c r="P708" s="871"/>
      <c r="Q708" s="871"/>
      <c r="R708" s="871"/>
      <c r="S708" s="872" t="s">
        <v>15</v>
      </c>
      <c r="T708" s="853">
        <v>100</v>
      </c>
      <c r="U708" s="853"/>
      <c r="W708" s="420"/>
      <c r="X708" s="420"/>
      <c r="Y708" s="418"/>
      <c r="Z708" s="395"/>
      <c r="AA708" s="395"/>
      <c r="AB708" s="395"/>
      <c r="AC708" s="395"/>
      <c r="AD708" s="395"/>
      <c r="AE708" s="395"/>
      <c r="AF708" s="395"/>
      <c r="AG708" s="395"/>
      <c r="BL708" s="400"/>
    </row>
    <row r="709" spans="1:64" s="399" customFormat="1" ht="21">
      <c r="A709" s="393"/>
      <c r="B709" s="394"/>
      <c r="C709" s="395"/>
      <c r="D709" s="395"/>
      <c r="E709" s="381"/>
      <c r="F709" s="381"/>
      <c r="G709" s="381"/>
      <c r="L709" s="862"/>
      <c r="M709" s="862"/>
      <c r="N709" s="862"/>
      <c r="O709" s="859">
        <f>T702</f>
        <v>128</v>
      </c>
      <c r="P709" s="859"/>
      <c r="Q709" s="859"/>
      <c r="R709" s="859"/>
      <c r="S709" s="872"/>
      <c r="T709" s="853"/>
      <c r="U709" s="853"/>
      <c r="W709" s="395"/>
      <c r="X709" s="418"/>
      <c r="Y709" s="418"/>
      <c r="Z709" s="395"/>
      <c r="AA709" s="395"/>
      <c r="AB709" s="395"/>
      <c r="AC709" s="395"/>
      <c r="AD709" s="395"/>
      <c r="AE709" s="395"/>
      <c r="AF709" s="395"/>
      <c r="AG709" s="395"/>
      <c r="BL709" s="400"/>
    </row>
    <row r="710" spans="1:64" s="399" customFormat="1" ht="21">
      <c r="A710" s="393"/>
      <c r="B710" s="394"/>
      <c r="C710" s="395"/>
      <c r="D710" s="395"/>
      <c r="E710" s="381"/>
      <c r="F710" s="381"/>
      <c r="G710" s="381"/>
      <c r="H710" s="381"/>
      <c r="I710" s="381"/>
      <c r="J710" s="416"/>
      <c r="K710" s="416"/>
      <c r="L710" s="395"/>
      <c r="M710" s="395"/>
      <c r="N710" s="395"/>
      <c r="O710" s="395"/>
      <c r="P710" s="395"/>
      <c r="Q710" s="395"/>
      <c r="R710" s="395"/>
      <c r="S710" s="395"/>
      <c r="T710" s="417"/>
      <c r="U710" s="395"/>
      <c r="V710" s="395"/>
      <c r="W710" s="395"/>
      <c r="X710" s="418"/>
      <c r="Y710" s="418"/>
      <c r="Z710" s="395"/>
      <c r="AA710" s="395"/>
      <c r="AB710" s="395"/>
      <c r="AC710" s="395"/>
      <c r="AD710" s="395"/>
      <c r="AE710" s="395"/>
      <c r="AF710" s="395"/>
      <c r="AG710" s="395"/>
      <c r="BL710" s="400"/>
    </row>
    <row r="711" spans="1:64" s="399" customFormat="1" ht="21">
      <c r="A711" s="393"/>
      <c r="B711" s="394"/>
      <c r="C711" s="395"/>
      <c r="D711" s="395"/>
      <c r="E711" s="381"/>
      <c r="F711" s="381"/>
      <c r="G711" s="381"/>
      <c r="L711" s="862" t="s">
        <v>77</v>
      </c>
      <c r="M711" s="862"/>
      <c r="N711" s="862"/>
      <c r="O711" s="862"/>
      <c r="P711" s="863">
        <f>ROUND((O708/O709)*T708,2)/100</f>
        <v>2.9999999999999997E-4</v>
      </c>
      <c r="Q711" s="863"/>
      <c r="R711" s="863"/>
      <c r="S711" s="395"/>
      <c r="T711" s="424" t="s">
        <v>76</v>
      </c>
      <c r="U711" s="395"/>
      <c r="V711" s="864">
        <f>T706</f>
        <v>0.11</v>
      </c>
      <c r="W711" s="864"/>
      <c r="X711" s="864"/>
      <c r="Y711" s="418"/>
      <c r="Z711" s="395"/>
      <c r="AA711" s="834" t="str">
        <f>IF(V711&gt;P711,"ok cumple","no cumple")</f>
        <v>ok cumple</v>
      </c>
      <c r="AB711" s="835"/>
      <c r="AC711" s="835"/>
      <c r="AD711" s="835"/>
      <c r="AE711" s="835"/>
      <c r="AF711" s="835"/>
      <c r="AG711" s="395"/>
      <c r="BL711" s="400"/>
    </row>
    <row r="712" spans="1:64" s="399" customFormat="1" ht="18" customHeight="1">
      <c r="A712" s="393"/>
      <c r="B712" s="394"/>
      <c r="C712" s="395"/>
      <c r="D712" s="395"/>
      <c r="E712" s="395"/>
      <c r="F712" s="395"/>
      <c r="G712" s="395"/>
      <c r="H712" s="366"/>
      <c r="I712" s="366"/>
      <c r="J712" s="863"/>
      <c r="K712" s="863"/>
      <c r="L712" s="425"/>
      <c r="M712" s="395"/>
      <c r="N712" s="395"/>
      <c r="O712" s="395"/>
      <c r="P712" s="395"/>
      <c r="Q712" s="395"/>
      <c r="R712" s="395"/>
      <c r="S712" s="395"/>
      <c r="T712" s="417"/>
      <c r="U712" s="395"/>
      <c r="V712" s="395"/>
      <c r="W712" s="395"/>
      <c r="X712" s="418"/>
      <c r="Y712" s="418"/>
      <c r="Z712" s="395"/>
      <c r="AA712" s="395"/>
      <c r="AB712" s="395"/>
      <c r="AC712" s="395"/>
      <c r="AD712" s="395"/>
      <c r="AE712" s="395"/>
      <c r="AF712" s="395"/>
      <c r="AG712" s="395"/>
      <c r="BL712" s="400"/>
    </row>
    <row r="713" spans="1:64" s="399" customFormat="1" ht="21">
      <c r="A713" s="393"/>
      <c r="B713" s="394"/>
      <c r="C713" s="395"/>
      <c r="D713" s="366" t="s">
        <v>392</v>
      </c>
      <c r="F713" s="366"/>
      <c r="G713" s="366"/>
      <c r="H713" s="366"/>
      <c r="I713" s="366"/>
      <c r="J713" s="395"/>
      <c r="K713" s="395"/>
      <c r="L713" s="395"/>
      <c r="M713" s="395"/>
      <c r="N713" s="395"/>
      <c r="O713" s="395"/>
      <c r="P713" s="395"/>
      <c r="Q713" s="395"/>
      <c r="R713" s="395"/>
      <c r="S713" s="395"/>
      <c r="T713" s="395"/>
      <c r="U713" s="426"/>
      <c r="V713" s="395"/>
      <c r="W713" s="395"/>
      <c r="X713" s="395"/>
      <c r="Y713" s="395"/>
      <c r="Z713" s="395"/>
      <c r="AA713" s="395"/>
      <c r="AB713" s="395"/>
      <c r="AC713" s="395"/>
      <c r="AD713" s="395"/>
      <c r="AE713" s="395"/>
      <c r="AF713" s="395"/>
      <c r="AG713" s="395"/>
      <c r="BL713" s="400"/>
    </row>
    <row r="714" spans="1:64" s="430" customFormat="1" ht="19.5">
      <c r="A714" s="427"/>
      <c r="B714" s="428"/>
      <c r="C714" s="413"/>
      <c r="D714" s="413"/>
      <c r="E714" s="413"/>
      <c r="F714" s="413"/>
      <c r="G714" s="413"/>
      <c r="H714" s="413"/>
      <c r="I714" s="413"/>
      <c r="J714" s="413"/>
      <c r="K714" s="413"/>
      <c r="L714" s="413"/>
      <c r="M714" s="413"/>
      <c r="N714" s="413"/>
      <c r="O714" s="429"/>
      <c r="P714" s="429"/>
      <c r="Q714" s="413"/>
      <c r="R714" s="413"/>
      <c r="S714" s="413"/>
      <c r="T714" s="413"/>
      <c r="U714" s="413"/>
      <c r="V714" s="413"/>
      <c r="W714" s="413"/>
      <c r="X714" s="413"/>
      <c r="Y714" s="413"/>
      <c r="Z714" s="413"/>
      <c r="AA714" s="413"/>
      <c r="AB714" s="413"/>
      <c r="AC714" s="413"/>
      <c r="AD714" s="413"/>
      <c r="AE714" s="413"/>
      <c r="AF714" s="413"/>
      <c r="AG714" s="413"/>
      <c r="BL714" s="431"/>
    </row>
    <row r="715" spans="1:64" s="430" customFormat="1" ht="21">
      <c r="A715" s="427"/>
      <c r="B715" s="428"/>
      <c r="C715" s="413"/>
      <c r="D715" s="413"/>
      <c r="E715" s="413"/>
      <c r="F715" s="413"/>
      <c r="G715" s="413"/>
      <c r="I715" s="413"/>
      <c r="M715" s="853" t="s">
        <v>393</v>
      </c>
      <c r="N715" s="853"/>
      <c r="P715" s="865">
        <f>O237*100</f>
        <v>555</v>
      </c>
      <c r="Q715" s="865"/>
      <c r="R715" s="865"/>
      <c r="S715" s="432" t="s">
        <v>31</v>
      </c>
      <c r="T715" s="433">
        <v>2</v>
      </c>
      <c r="U715" s="865">
        <f>V685</f>
        <v>7</v>
      </c>
      <c r="V715" s="865"/>
      <c r="W715" s="432" t="s">
        <v>31</v>
      </c>
      <c r="X715" s="866">
        <f>R694</f>
        <v>33</v>
      </c>
      <c r="Y715" s="866"/>
      <c r="Z715" s="866"/>
      <c r="AA715" s="867">
        <f>L686</f>
        <v>2.2200000000000002</v>
      </c>
      <c r="AB715" s="867"/>
      <c r="AC715" s="867"/>
      <c r="BL715" s="431"/>
    </row>
    <row r="716" spans="1:64" s="430" customFormat="1" ht="19.5">
      <c r="A716" s="427"/>
      <c r="B716" s="428"/>
      <c r="C716" s="413"/>
      <c r="D716" s="413"/>
      <c r="E716" s="413"/>
      <c r="F716" s="413"/>
      <c r="G716" s="413"/>
      <c r="H716" s="413"/>
      <c r="I716" s="413"/>
      <c r="J716" s="413"/>
      <c r="M716" s="853"/>
      <c r="N716" s="853"/>
      <c r="S716" s="881">
        <f>R694</f>
        <v>33</v>
      </c>
      <c r="T716" s="881"/>
      <c r="U716" s="881"/>
      <c r="V716" s="881"/>
      <c r="W716" s="434" t="s">
        <v>31</v>
      </c>
      <c r="X716" s="413">
        <v>1</v>
      </c>
      <c r="Y716" s="413"/>
      <c r="Z716" s="413"/>
      <c r="AA716" s="413"/>
      <c r="AE716" s="413"/>
      <c r="AI716" s="413"/>
      <c r="AJ716" s="413"/>
      <c r="AK716" s="413"/>
      <c r="AL716" s="435"/>
      <c r="AM716" s="413"/>
      <c r="BL716" s="431"/>
    </row>
    <row r="717" spans="1:64" s="430" customFormat="1" ht="19.5">
      <c r="A717" s="427"/>
      <c r="B717" s="428"/>
      <c r="C717" s="413"/>
      <c r="D717" s="413"/>
      <c r="E717" s="413"/>
      <c r="F717" s="413"/>
      <c r="G717" s="413"/>
      <c r="H717" s="413"/>
      <c r="I717" s="413"/>
      <c r="J717" s="413"/>
      <c r="K717" s="413"/>
      <c r="L717" s="413"/>
      <c r="M717" s="413"/>
      <c r="N717" s="435"/>
      <c r="O717" s="413"/>
      <c r="P717" s="413"/>
      <c r="Q717" s="413"/>
      <c r="R717" s="435"/>
      <c r="S717" s="413"/>
      <c r="T717" s="413"/>
      <c r="U717" s="413"/>
      <c r="V717" s="413"/>
      <c r="W717" s="413"/>
      <c r="X717" s="413"/>
      <c r="Y717" s="413"/>
      <c r="Z717" s="413"/>
      <c r="AA717" s="413"/>
      <c r="AB717" s="413"/>
      <c r="AC717" s="413"/>
      <c r="AD717" s="413"/>
      <c r="AE717" s="413"/>
      <c r="AF717" s="413"/>
      <c r="AG717" s="413"/>
      <c r="BL717" s="431"/>
    </row>
    <row r="718" spans="1:64" s="430" customFormat="1" ht="21">
      <c r="A718" s="427"/>
      <c r="B718" s="428"/>
      <c r="C718" s="413"/>
      <c r="D718" s="413"/>
      <c r="E718" s="413"/>
      <c r="F718" s="413"/>
      <c r="G718" s="413"/>
      <c r="H718" s="413"/>
      <c r="I718" s="413"/>
      <c r="J718" s="413"/>
      <c r="M718" s="856" t="s">
        <v>393</v>
      </c>
      <c r="N718" s="856"/>
      <c r="O718" s="882">
        <f>((P715)-(T715*U715)-(X715*AA715))/(S716-X716)</f>
        <v>14.616875</v>
      </c>
      <c r="P718" s="882"/>
      <c r="Q718" s="882"/>
      <c r="R718" s="882"/>
      <c r="S718" s="883" t="s">
        <v>382</v>
      </c>
      <c r="T718" s="883"/>
      <c r="U718" s="884">
        <f>ROUNDDOWN(O718,0)</f>
        <v>14</v>
      </c>
      <c r="V718" s="884"/>
      <c r="W718" s="884"/>
      <c r="X718" s="884"/>
      <c r="Y718" s="438"/>
      <c r="Z718" s="413"/>
      <c r="AA718" s="884"/>
      <c r="AB718" s="884"/>
      <c r="AC718" s="884"/>
      <c r="AD718" s="413"/>
      <c r="AE718" s="413"/>
      <c r="AF718" s="413"/>
      <c r="AG718" s="413"/>
      <c r="BL718" s="431"/>
    </row>
    <row r="719" spans="1:64" s="430" customFormat="1" ht="19.5">
      <c r="A719" s="427"/>
      <c r="B719" s="428"/>
      <c r="C719" s="413"/>
      <c r="D719" s="413"/>
      <c r="E719" s="413"/>
      <c r="F719" s="413"/>
      <c r="G719" s="413"/>
      <c r="H719" s="413"/>
      <c r="I719" s="413"/>
      <c r="J719" s="413"/>
      <c r="K719" s="395"/>
      <c r="L719" s="413"/>
      <c r="M719" s="413"/>
      <c r="N719" s="413"/>
      <c r="O719" s="413"/>
      <c r="P719" s="413"/>
      <c r="Q719" s="413"/>
      <c r="R719" s="413"/>
      <c r="S719" s="413"/>
      <c r="T719" s="413"/>
      <c r="U719" s="413"/>
      <c r="V719" s="413"/>
      <c r="W719" s="413"/>
      <c r="X719" s="413"/>
      <c r="Y719" s="413"/>
      <c r="Z719" s="413"/>
      <c r="AA719" s="413"/>
      <c r="AB719" s="413"/>
      <c r="AC719" s="413"/>
      <c r="AD719" s="413"/>
      <c r="AE719" s="413"/>
      <c r="AF719" s="413"/>
      <c r="AG719" s="413"/>
      <c r="BL719" s="431"/>
    </row>
    <row r="720" spans="1:64" s="430" customFormat="1" ht="19.5">
      <c r="A720" s="427"/>
      <c r="B720" s="428"/>
      <c r="C720" s="413"/>
      <c r="D720" s="413"/>
      <c r="E720" s="413"/>
      <c r="F720" s="413"/>
      <c r="G720" s="413"/>
      <c r="H720" s="413"/>
      <c r="I720" s="413"/>
      <c r="J720" s="413"/>
      <c r="K720" s="877" t="s">
        <v>89</v>
      </c>
      <c r="L720" s="877"/>
      <c r="M720" s="878" t="s">
        <v>218</v>
      </c>
      <c r="N720" s="878"/>
      <c r="O720" s="878"/>
      <c r="P720" s="879" t="s">
        <v>74</v>
      </c>
      <c r="Q720" s="879"/>
      <c r="R720" s="879"/>
      <c r="S720" s="880">
        <f>U718</f>
        <v>14</v>
      </c>
      <c r="T720" s="880"/>
      <c r="U720" s="880"/>
      <c r="V720" s="880"/>
      <c r="W720" s="878" t="s">
        <v>218</v>
      </c>
      <c r="X720" s="878"/>
      <c r="Y720" s="878"/>
      <c r="Z720" s="880">
        <v>40</v>
      </c>
      <c r="AA720" s="880"/>
      <c r="AB720" s="880"/>
      <c r="AF720" s="413"/>
      <c r="AG720" s="413"/>
      <c r="AH720" s="834" t="str">
        <f>IF(Z720&gt;S720&gt;K720,"ok cumple","no cumple")</f>
        <v>ok cumple</v>
      </c>
      <c r="AI720" s="835"/>
      <c r="AJ720" s="835"/>
      <c r="AK720" s="835"/>
      <c r="AL720" s="835"/>
      <c r="BL720" s="431"/>
    </row>
    <row r="721" spans="1:64" s="430" customFormat="1" ht="19.5">
      <c r="A721" s="427"/>
      <c r="B721" s="428"/>
      <c r="C721" s="413"/>
      <c r="D721" s="413"/>
      <c r="E721" s="413"/>
      <c r="F721" s="413"/>
      <c r="G721" s="413"/>
      <c r="H721" s="413"/>
      <c r="I721" s="413"/>
      <c r="J721" s="413"/>
      <c r="K721" s="395"/>
      <c r="L721" s="413"/>
      <c r="M721" s="413"/>
      <c r="N721" s="413"/>
      <c r="O721" s="413"/>
      <c r="P721" s="413"/>
      <c r="Q721" s="413"/>
      <c r="R721" s="413"/>
      <c r="S721" s="413"/>
      <c r="T721" s="413"/>
      <c r="U721" s="413"/>
      <c r="V721" s="413"/>
      <c r="W721" s="413"/>
      <c r="X721" s="413"/>
      <c r="Y721" s="413"/>
      <c r="Z721" s="413"/>
      <c r="AA721" s="413"/>
      <c r="AB721" s="413"/>
      <c r="AC721" s="413"/>
      <c r="AD721" s="413"/>
      <c r="AE721" s="413"/>
      <c r="AF721" s="413"/>
      <c r="AG721" s="413"/>
      <c r="BL721" s="431"/>
    </row>
    <row r="722" spans="1:64" s="430" customFormat="1" ht="19.5">
      <c r="A722" s="427"/>
      <c r="B722" s="428"/>
      <c r="C722" s="413"/>
      <c r="D722" s="413"/>
      <c r="E722" s="437" t="s">
        <v>394</v>
      </c>
      <c r="F722" s="437"/>
      <c r="G722" s="414"/>
      <c r="H722" s="414"/>
      <c r="I722" s="414"/>
      <c r="J722" s="414"/>
      <c r="K722" s="414"/>
      <c r="L722" s="414"/>
      <c r="M722" s="414"/>
      <c r="U722" s="413"/>
      <c r="V722" s="885">
        <f>U718</f>
        <v>14</v>
      </c>
      <c r="W722" s="885"/>
      <c r="X722" s="885"/>
      <c r="Y722" s="885"/>
      <c r="AA722" s="413"/>
      <c r="AD722" s="413"/>
      <c r="AE722" s="413"/>
      <c r="AF722" s="413"/>
      <c r="AG722" s="413"/>
      <c r="BL722" s="431"/>
    </row>
    <row r="723" spans="1:64" s="430" customFormat="1" ht="19.5">
      <c r="A723" s="427"/>
      <c r="B723" s="428"/>
      <c r="C723" s="413"/>
      <c r="D723" s="413"/>
      <c r="E723" s="413"/>
      <c r="F723" s="413"/>
      <c r="G723" s="413"/>
      <c r="H723" s="413"/>
      <c r="I723" s="413"/>
      <c r="J723" s="413"/>
      <c r="K723" s="413"/>
      <c r="L723" s="413"/>
      <c r="M723" s="413"/>
      <c r="N723" s="413"/>
      <c r="O723" s="413"/>
      <c r="P723" s="413"/>
      <c r="Q723" s="413"/>
      <c r="R723" s="413"/>
      <c r="S723" s="413"/>
      <c r="T723" s="413"/>
      <c r="U723" s="413"/>
      <c r="V723" s="413"/>
      <c r="W723" s="413"/>
      <c r="X723" s="413"/>
      <c r="Y723" s="413"/>
      <c r="Z723" s="413"/>
      <c r="AA723" s="413"/>
      <c r="AB723" s="413"/>
      <c r="AC723" s="413"/>
      <c r="AD723" s="413"/>
      <c r="AE723" s="413"/>
      <c r="AF723" s="413"/>
      <c r="AG723" s="413"/>
      <c r="BL723" s="431"/>
    </row>
    <row r="724" spans="1:64" s="430" customFormat="1" ht="19.5">
      <c r="A724" s="427"/>
      <c r="B724" s="428"/>
      <c r="C724" s="413"/>
      <c r="D724" s="413"/>
      <c r="E724" s="413"/>
      <c r="F724" s="413"/>
      <c r="G724" s="413"/>
      <c r="H724" s="873" t="s">
        <v>395</v>
      </c>
      <c r="I724" s="873"/>
      <c r="J724" s="873"/>
      <c r="K724" s="873"/>
      <c r="L724" s="874">
        <f>R694</f>
        <v>33</v>
      </c>
      <c r="M724" s="874"/>
      <c r="N724" s="874"/>
      <c r="O724" s="875" t="s">
        <v>396</v>
      </c>
      <c r="P724" s="875"/>
      <c r="Q724" s="874" t="str">
        <f>AL690</f>
        <v>7/8"</v>
      </c>
      <c r="R724" s="874"/>
      <c r="S724" s="439" t="s">
        <v>283</v>
      </c>
      <c r="T724" s="439">
        <f>O684</f>
        <v>7</v>
      </c>
      <c r="U724" s="440" t="s">
        <v>73</v>
      </c>
      <c r="V724" s="876">
        <f>V722</f>
        <v>14</v>
      </c>
      <c r="W724" s="876"/>
      <c r="X724" s="876"/>
      <c r="Y724" s="876"/>
      <c r="Z724" s="413"/>
      <c r="AA724" s="413"/>
      <c r="AB724" s="413"/>
      <c r="AC724" s="413"/>
      <c r="AD724" s="413"/>
      <c r="AE724" s="413"/>
      <c r="AF724" s="413"/>
      <c r="AG724" s="413"/>
      <c r="BL724" s="431"/>
    </row>
    <row r="725" spans="1:64" s="215" customFormat="1">
      <c r="A725" s="213"/>
      <c r="B725" s="214"/>
      <c r="BL725" s="216"/>
    </row>
    <row r="726" spans="1:64" s="215" customFormat="1">
      <c r="A726" s="213"/>
      <c r="B726" s="359"/>
      <c r="C726" s="360"/>
      <c r="D726" s="360"/>
      <c r="E726" s="360"/>
      <c r="F726" s="360"/>
      <c r="G726" s="360"/>
      <c r="H726" s="360"/>
      <c r="I726" s="360"/>
      <c r="J726" s="360"/>
      <c r="K726" s="360"/>
      <c r="L726" s="360"/>
      <c r="M726" s="360"/>
      <c r="N726" s="360"/>
      <c r="O726" s="360"/>
      <c r="P726" s="360"/>
      <c r="Q726" s="360"/>
      <c r="R726" s="360"/>
      <c r="S726" s="360"/>
      <c r="T726" s="360"/>
      <c r="U726" s="360"/>
      <c r="V726" s="360"/>
      <c r="W726" s="360"/>
      <c r="X726" s="360"/>
      <c r="Y726" s="360"/>
      <c r="Z726" s="360"/>
      <c r="AA726" s="360"/>
      <c r="AB726" s="360"/>
      <c r="AC726" s="360"/>
      <c r="AD726" s="360"/>
      <c r="AE726" s="360"/>
      <c r="AF726" s="360"/>
      <c r="AG726" s="360"/>
      <c r="AH726" s="360"/>
      <c r="AI726" s="360"/>
      <c r="AJ726" s="360"/>
      <c r="AK726" s="360"/>
      <c r="AL726" s="360"/>
      <c r="AM726" s="360"/>
      <c r="AN726" s="360"/>
      <c r="AO726" s="360"/>
      <c r="AP726" s="360"/>
      <c r="AQ726" s="360"/>
      <c r="AR726" s="360"/>
      <c r="AS726" s="360"/>
      <c r="AT726" s="360"/>
      <c r="AU726" s="360"/>
      <c r="AV726" s="360"/>
      <c r="AW726" s="360"/>
      <c r="AX726" s="360"/>
      <c r="AY726" s="360"/>
      <c r="AZ726" s="360"/>
      <c r="BA726" s="360"/>
      <c r="BB726" s="360"/>
      <c r="BC726" s="360"/>
      <c r="BD726" s="360"/>
      <c r="BE726" s="360"/>
      <c r="BF726" s="360"/>
      <c r="BG726" s="360"/>
      <c r="BH726" s="360"/>
      <c r="BI726" s="360"/>
      <c r="BJ726" s="360"/>
      <c r="BK726" s="360"/>
      <c r="BL726" s="361"/>
    </row>
    <row r="727" spans="1:64" s="215" customFormat="1" ht="22.5">
      <c r="A727" s="213"/>
      <c r="B727" s="798" t="s">
        <v>399</v>
      </c>
      <c r="C727" s="799"/>
      <c r="D727" s="799"/>
      <c r="E727" s="799"/>
      <c r="F727" s="799"/>
      <c r="G727" s="799"/>
      <c r="H727" s="799"/>
      <c r="I727" s="799"/>
      <c r="J727" s="799"/>
      <c r="K727" s="799"/>
      <c r="L727" s="799"/>
      <c r="M727" s="799"/>
      <c r="N727" s="799"/>
      <c r="O727" s="799"/>
      <c r="P727" s="799"/>
      <c r="Q727" s="799"/>
      <c r="R727" s="799"/>
      <c r="S727" s="799"/>
      <c r="T727" s="799"/>
      <c r="U727" s="799"/>
      <c r="V727" s="799"/>
      <c r="W727" s="799"/>
      <c r="X727" s="799"/>
      <c r="Y727" s="799"/>
      <c r="Z727" s="799"/>
      <c r="AA727" s="799"/>
      <c r="AB727" s="799"/>
      <c r="AC727" s="799"/>
      <c r="AD727" s="799"/>
      <c r="AE727" s="799"/>
      <c r="AF727" s="799"/>
      <c r="AG727" s="799"/>
      <c r="AH727" s="799"/>
      <c r="AI727" s="799"/>
      <c r="AJ727" s="799"/>
      <c r="AK727" s="799"/>
      <c r="AL727" s="799"/>
      <c r="AM727" s="799"/>
      <c r="AN727" s="799"/>
      <c r="AO727" s="799"/>
      <c r="AP727" s="799"/>
      <c r="AQ727" s="799"/>
      <c r="AR727" s="799"/>
      <c r="AS727" s="799"/>
      <c r="AT727" s="799"/>
      <c r="AU727" s="799"/>
      <c r="AV727" s="799"/>
      <c r="AW727" s="799"/>
      <c r="AX727" s="799"/>
      <c r="AY727" s="799"/>
      <c r="AZ727" s="799"/>
      <c r="BA727" s="799"/>
      <c r="BB727" s="799"/>
      <c r="BC727" s="799"/>
      <c r="BD727" s="799"/>
      <c r="BE727" s="799"/>
      <c r="BF727" s="799"/>
      <c r="BG727" s="799"/>
      <c r="BH727" s="799"/>
      <c r="BI727" s="799"/>
      <c r="BJ727" s="799"/>
      <c r="BK727" s="799"/>
      <c r="BL727" s="800"/>
    </row>
    <row r="728" spans="1:64" s="215" customFormat="1">
      <c r="A728" s="213"/>
      <c r="B728" s="214"/>
      <c r="BL728" s="216"/>
    </row>
    <row r="729" spans="1:64" s="215" customFormat="1" ht="19.5">
      <c r="A729" s="213"/>
      <c r="B729" s="214"/>
      <c r="BC729" s="892" t="s">
        <v>400</v>
      </c>
      <c r="BD729" s="892"/>
      <c r="BE729" s="892"/>
      <c r="BF729" s="892"/>
      <c r="BG729" s="892"/>
      <c r="BH729" s="892"/>
      <c r="BL729" s="216"/>
    </row>
    <row r="730" spans="1:64" s="215" customFormat="1" ht="19.5">
      <c r="A730" s="213"/>
      <c r="B730" s="214"/>
      <c r="U730" s="892" t="s">
        <v>401</v>
      </c>
      <c r="V730" s="892"/>
      <c r="W730" s="892"/>
      <c r="X730" s="892"/>
      <c r="Y730" s="892"/>
      <c r="Z730" s="892"/>
      <c r="AW730" s="480"/>
      <c r="AX730" s="481"/>
      <c r="BL730" s="216"/>
    </row>
    <row r="731" spans="1:64" s="215" customFormat="1" ht="18" customHeight="1" thickBot="1">
      <c r="A731" s="213"/>
      <c r="B731" s="214"/>
      <c r="C731" s="874">
        <f>L724</f>
        <v>33</v>
      </c>
      <c r="D731" s="874"/>
      <c r="E731" s="874"/>
      <c r="F731" s="875" t="s">
        <v>396</v>
      </c>
      <c r="G731" s="875"/>
      <c r="H731" s="874" t="str">
        <f>Q724</f>
        <v>7/8"</v>
      </c>
      <c r="I731" s="874"/>
      <c r="J731" s="439" t="s">
        <v>283</v>
      </c>
      <c r="K731" s="439">
        <f>T724</f>
        <v>7</v>
      </c>
      <c r="L731" s="440" t="s">
        <v>73</v>
      </c>
      <c r="M731" s="876">
        <f>V724</f>
        <v>14</v>
      </c>
      <c r="N731" s="876"/>
      <c r="O731" s="876"/>
      <c r="P731" s="876"/>
      <c r="AH731" s="874">
        <f>C731</f>
        <v>33</v>
      </c>
      <c r="AI731" s="874"/>
      <c r="AJ731" s="874"/>
      <c r="AK731" s="875" t="s">
        <v>396</v>
      </c>
      <c r="AL731" s="875"/>
      <c r="AM731" s="874" t="str">
        <f>H731</f>
        <v>7/8"</v>
      </c>
      <c r="AN731" s="874"/>
      <c r="AO731" s="439" t="s">
        <v>283</v>
      </c>
      <c r="AP731" s="439">
        <f>K731</f>
        <v>7</v>
      </c>
      <c r="AQ731" s="440" t="s">
        <v>73</v>
      </c>
      <c r="AR731" s="876">
        <f>M731</f>
        <v>14</v>
      </c>
      <c r="AS731" s="876"/>
      <c r="AT731" s="876"/>
      <c r="AU731" s="876"/>
      <c r="AW731" s="480"/>
      <c r="AX731" s="481"/>
      <c r="BL731" s="216"/>
    </row>
    <row r="732" spans="1:64" s="215" customFormat="1" ht="18" customHeight="1">
      <c r="A732" s="213"/>
      <c r="B732" s="214"/>
      <c r="R732" s="476"/>
      <c r="S732" s="477"/>
      <c r="T732" s="477"/>
      <c r="U732" s="477"/>
      <c r="V732" s="477"/>
      <c r="W732" s="477"/>
      <c r="X732" s="477"/>
      <c r="Y732" s="477"/>
      <c r="Z732" s="477"/>
      <c r="AA732" s="477"/>
      <c r="AB732" s="479"/>
      <c r="AD732" s="890">
        <f>O237</f>
        <v>5.55</v>
      </c>
      <c r="AW732" s="480"/>
      <c r="AX732" s="481"/>
      <c r="BI732" s="441"/>
      <c r="BL732" s="216"/>
    </row>
    <row r="733" spans="1:64" s="215" customFormat="1">
      <c r="A733" s="213"/>
      <c r="B733" s="214"/>
      <c r="R733" s="480"/>
      <c r="S733" s="478"/>
      <c r="T733" s="478"/>
      <c r="U733" s="478"/>
      <c r="V733" s="478"/>
      <c r="W733" s="478"/>
      <c r="X733" s="478"/>
      <c r="Y733" s="478"/>
      <c r="Z733" s="478"/>
      <c r="AA733" s="478"/>
      <c r="AB733" s="481"/>
      <c r="AD733" s="890"/>
      <c r="AW733" s="480"/>
      <c r="AX733" s="481"/>
      <c r="BI733" s="441"/>
      <c r="BL733" s="216"/>
    </row>
    <row r="734" spans="1:64" s="215" customFormat="1" ht="18.75" thickBot="1">
      <c r="A734" s="213"/>
      <c r="B734" s="214"/>
      <c r="R734" s="480"/>
      <c r="S734" s="478"/>
      <c r="T734" s="478"/>
      <c r="U734" s="478"/>
      <c r="V734" s="478"/>
      <c r="W734" s="478"/>
      <c r="X734" s="478"/>
      <c r="Y734" s="478"/>
      <c r="Z734" s="478"/>
      <c r="AA734" s="478"/>
      <c r="AB734" s="481"/>
      <c r="AD734" s="890"/>
      <c r="AW734" s="480"/>
      <c r="AX734" s="481"/>
      <c r="BI734" s="441"/>
      <c r="BL734" s="216"/>
    </row>
    <row r="735" spans="1:64" s="215" customFormat="1" ht="18" customHeight="1">
      <c r="A735" s="213"/>
      <c r="B735" s="214"/>
      <c r="R735" s="480"/>
      <c r="S735" s="478"/>
      <c r="T735" s="478"/>
      <c r="U735" s="478"/>
      <c r="V735" s="478"/>
      <c r="W735" s="478"/>
      <c r="X735" s="478"/>
      <c r="Y735" s="478"/>
      <c r="Z735" s="478"/>
      <c r="AA735" s="478"/>
      <c r="AB735" s="481"/>
      <c r="AD735" s="891" t="s">
        <v>402</v>
      </c>
      <c r="AQ735" s="476"/>
      <c r="AR735" s="477"/>
      <c r="AS735" s="477"/>
      <c r="AT735" s="477"/>
      <c r="AU735" s="477"/>
      <c r="AV735" s="477"/>
      <c r="AW735" s="478"/>
      <c r="AX735" s="478"/>
      <c r="AY735" s="477"/>
      <c r="AZ735" s="477"/>
      <c r="BA735" s="477"/>
      <c r="BB735" s="477"/>
      <c r="BC735" s="477"/>
      <c r="BD735" s="477"/>
      <c r="BE735" s="479"/>
      <c r="BI735" s="442"/>
      <c r="BL735" s="216"/>
    </row>
    <row r="736" spans="1:64" s="215" customFormat="1" ht="18" customHeight="1">
      <c r="A736" s="213"/>
      <c r="B736" s="214"/>
      <c r="R736" s="480"/>
      <c r="S736" s="478"/>
      <c r="T736" s="478"/>
      <c r="U736" s="478"/>
      <c r="V736" s="478"/>
      <c r="W736" s="478"/>
      <c r="X736" s="478"/>
      <c r="Y736" s="478"/>
      <c r="Z736" s="478"/>
      <c r="AA736" s="478"/>
      <c r="AB736" s="481"/>
      <c r="AD736" s="891"/>
      <c r="AQ736" s="480"/>
      <c r="AR736" s="478"/>
      <c r="AS736" s="478"/>
      <c r="AT736" s="478"/>
      <c r="AU736" s="478"/>
      <c r="AV736" s="478"/>
      <c r="AW736" s="478"/>
      <c r="AX736" s="478"/>
      <c r="AY736" s="478"/>
      <c r="AZ736" s="478"/>
      <c r="BA736" s="478"/>
      <c r="BB736" s="478"/>
      <c r="BC736" s="478"/>
      <c r="BD736" s="478"/>
      <c r="BE736" s="481"/>
      <c r="BG736" s="500" t="s">
        <v>403</v>
      </c>
      <c r="BH736" s="500"/>
      <c r="BI736" s="652">
        <f>R329/100</f>
        <v>1</v>
      </c>
      <c r="BJ736" s="652"/>
      <c r="BK736" s="652"/>
      <c r="BL736" s="443"/>
    </row>
    <row r="737" spans="1:64" s="215" customFormat="1" ht="18.75" thickBot="1">
      <c r="A737" s="213"/>
      <c r="B737" s="214"/>
      <c r="R737" s="482"/>
      <c r="S737" s="483"/>
      <c r="T737" s="483"/>
      <c r="U737" s="483"/>
      <c r="V737" s="483"/>
      <c r="W737" s="483"/>
      <c r="X737" s="483"/>
      <c r="Y737" s="483"/>
      <c r="Z737" s="483"/>
      <c r="AA737" s="483"/>
      <c r="AB737" s="484"/>
      <c r="AQ737" s="482"/>
      <c r="AR737" s="483"/>
      <c r="AS737" s="483"/>
      <c r="AT737" s="483"/>
      <c r="AU737" s="483"/>
      <c r="AV737" s="483"/>
      <c r="AW737" s="483"/>
      <c r="AX737" s="483"/>
      <c r="AY737" s="483"/>
      <c r="AZ737" s="483"/>
      <c r="BA737" s="483"/>
      <c r="BB737" s="483"/>
      <c r="BC737" s="483"/>
      <c r="BD737" s="483"/>
      <c r="BE737" s="484"/>
      <c r="BF737" s="266"/>
      <c r="BI737" s="444"/>
      <c r="BJ737" s="444"/>
      <c r="BK737" s="444"/>
      <c r="BL737" s="216"/>
    </row>
    <row r="738" spans="1:64" s="215" customFormat="1">
      <c r="A738" s="213"/>
      <c r="B738" s="214"/>
      <c r="BL738" s="216"/>
    </row>
    <row r="739" spans="1:64" s="215" customFormat="1">
      <c r="A739" s="213"/>
      <c r="B739" s="214"/>
      <c r="T739" s="500" t="s">
        <v>404</v>
      </c>
      <c r="U739" s="500"/>
      <c r="V739" s="652">
        <f>AC234</f>
        <v>5.6</v>
      </c>
      <c r="W739" s="500"/>
      <c r="X739" s="500"/>
      <c r="Y739" s="500"/>
      <c r="AU739" s="500" t="s">
        <v>404</v>
      </c>
      <c r="AV739" s="500"/>
      <c r="AW739" s="652">
        <f>V739</f>
        <v>5.6</v>
      </c>
      <c r="AX739" s="500"/>
      <c r="AY739" s="500"/>
      <c r="AZ739" s="500"/>
      <c r="BL739" s="216"/>
    </row>
    <row r="740" spans="1:64" s="215" customFormat="1">
      <c r="A740" s="213"/>
      <c r="B740" s="214"/>
      <c r="T740" s="276"/>
      <c r="U740" s="276"/>
      <c r="V740" s="276"/>
      <c r="W740" s="276"/>
      <c r="X740" s="276"/>
      <c r="Y740" s="276"/>
      <c r="BL740" s="216"/>
    </row>
    <row r="741" spans="1:64" s="215" customFormat="1">
      <c r="A741" s="213"/>
      <c r="B741" s="214"/>
      <c r="BL741" s="216"/>
    </row>
    <row r="742" spans="1:64" s="215" customFormat="1">
      <c r="A742" s="213"/>
      <c r="B742" s="214"/>
      <c r="BL742" s="216"/>
    </row>
    <row r="743" spans="1:64" s="215" customFormat="1" ht="19.5">
      <c r="A743" s="213"/>
      <c r="B743" s="214"/>
      <c r="O743" s="874">
        <f>L621</f>
        <v>32</v>
      </c>
      <c r="P743" s="874"/>
      <c r="Q743" s="874"/>
      <c r="R743" s="875" t="s">
        <v>396</v>
      </c>
      <c r="S743" s="875"/>
      <c r="T743" s="874" t="str">
        <f>Q621</f>
        <v>7/8"</v>
      </c>
      <c r="U743" s="874"/>
      <c r="V743" s="439" t="s">
        <v>283</v>
      </c>
      <c r="W743" s="439">
        <f>T621</f>
        <v>7</v>
      </c>
      <c r="X743" s="440" t="s">
        <v>73</v>
      </c>
      <c r="Y743" s="876">
        <f>V621</f>
        <v>15</v>
      </c>
      <c r="Z743" s="876"/>
      <c r="AA743" s="876"/>
      <c r="AB743" s="876"/>
      <c r="AT743" s="874">
        <f>O743</f>
        <v>32</v>
      </c>
      <c r="AU743" s="874"/>
      <c r="AV743" s="874"/>
      <c r="AW743" s="875" t="s">
        <v>396</v>
      </c>
      <c r="AX743" s="875"/>
      <c r="AY743" s="874" t="str">
        <f>T743</f>
        <v>7/8"</v>
      </c>
      <c r="AZ743" s="874"/>
      <c r="BA743" s="439" t="s">
        <v>283</v>
      </c>
      <c r="BB743" s="439">
        <f>W743</f>
        <v>7</v>
      </c>
      <c r="BC743" s="440" t="s">
        <v>73</v>
      </c>
      <c r="BD743" s="876">
        <f>Y743</f>
        <v>15</v>
      </c>
      <c r="BE743" s="876"/>
      <c r="BF743" s="876"/>
      <c r="BG743" s="876"/>
      <c r="BL743" s="216"/>
    </row>
    <row r="744" spans="1:64" s="215" customFormat="1">
      <c r="A744" s="213"/>
      <c r="B744" s="214"/>
      <c r="BL744" s="216"/>
    </row>
    <row r="745" spans="1:64" s="215" customFormat="1" ht="18.75" thickBot="1">
      <c r="A745" s="213"/>
      <c r="B745" s="445"/>
      <c r="C745" s="446"/>
      <c r="D745" s="446"/>
      <c r="E745" s="446"/>
      <c r="F745" s="446"/>
      <c r="G745" s="446"/>
      <c r="H745" s="446"/>
      <c r="I745" s="446"/>
      <c r="J745" s="446"/>
      <c r="K745" s="446"/>
      <c r="L745" s="446"/>
      <c r="M745" s="446"/>
      <c r="N745" s="446"/>
      <c r="O745" s="446"/>
      <c r="P745" s="446"/>
      <c r="Q745" s="446"/>
      <c r="R745" s="446"/>
      <c r="S745" s="446"/>
      <c r="T745" s="446"/>
      <c r="U745" s="446"/>
      <c r="V745" s="446"/>
      <c r="W745" s="446"/>
      <c r="X745" s="446"/>
      <c r="Y745" s="446"/>
      <c r="Z745" s="446"/>
      <c r="AA745" s="446"/>
      <c r="AB745" s="446"/>
      <c r="AC745" s="446"/>
      <c r="AD745" s="446"/>
      <c r="AE745" s="446"/>
      <c r="AF745" s="446"/>
      <c r="AG745" s="446"/>
      <c r="AH745" s="446"/>
      <c r="AI745" s="446"/>
      <c r="AJ745" s="446"/>
      <c r="AK745" s="446"/>
      <c r="AL745" s="446"/>
      <c r="AM745" s="446"/>
      <c r="AN745" s="446"/>
      <c r="AO745" s="446"/>
      <c r="AP745" s="446"/>
      <c r="AQ745" s="446"/>
      <c r="AR745" s="446"/>
      <c r="AS745" s="446"/>
      <c r="AT745" s="446"/>
      <c r="AU745" s="446"/>
      <c r="AV745" s="446"/>
      <c r="AW745" s="446"/>
      <c r="AX745" s="446"/>
      <c r="AY745" s="446"/>
      <c r="AZ745" s="446"/>
      <c r="BA745" s="446"/>
      <c r="BB745" s="446"/>
      <c r="BC745" s="446"/>
      <c r="BD745" s="446"/>
      <c r="BE745" s="446"/>
      <c r="BF745" s="446"/>
      <c r="BG745" s="446"/>
      <c r="BH745" s="446"/>
      <c r="BI745" s="446"/>
      <c r="BJ745" s="446"/>
      <c r="BK745" s="446"/>
      <c r="BL745" s="447"/>
    </row>
    <row r="746" spans="1:64" s="215" customFormat="1"/>
    <row r="747" spans="1:64" s="215" customFormat="1"/>
    <row r="748" spans="1:64" s="215" customFormat="1"/>
    <row r="749" spans="1:64" s="215" customFormat="1"/>
    <row r="750" spans="1:64" s="215" customFormat="1"/>
    <row r="751" spans="1:64" s="215" customFormat="1"/>
    <row r="752" spans="1:64" s="215" customFormat="1"/>
    <row r="753" s="215" customFormat="1"/>
    <row r="754" s="215" customFormat="1"/>
    <row r="755" s="215" customFormat="1"/>
    <row r="756" s="215" customFormat="1"/>
    <row r="757" s="215" customFormat="1"/>
    <row r="758" s="215" customFormat="1"/>
    <row r="759" s="215" customFormat="1"/>
    <row r="760" s="215" customFormat="1"/>
    <row r="761" s="215" customFormat="1"/>
    <row r="762" s="215" customFormat="1"/>
    <row r="763" s="215" customFormat="1"/>
    <row r="764" s="215" customFormat="1"/>
    <row r="765" s="215" customFormat="1"/>
    <row r="766" s="215" customFormat="1"/>
    <row r="767" s="215" customFormat="1"/>
    <row r="768" s="215" customFormat="1"/>
    <row r="769" s="215" customFormat="1"/>
    <row r="770" s="215" customFormat="1"/>
    <row r="771" s="215" customFormat="1"/>
    <row r="772" s="215" customFormat="1"/>
    <row r="773" s="215" customFormat="1"/>
    <row r="774" s="215" customFormat="1"/>
    <row r="775" s="215" customFormat="1"/>
    <row r="776" s="215" customFormat="1"/>
    <row r="777" s="215" customFormat="1"/>
    <row r="778" s="215" customFormat="1"/>
    <row r="779" s="215" customFormat="1"/>
    <row r="780" s="215" customFormat="1"/>
    <row r="781" s="215" customFormat="1"/>
    <row r="782" s="215" customFormat="1"/>
    <row r="783" s="215" customFormat="1"/>
    <row r="784" s="215" customFormat="1"/>
    <row r="785" s="215" customFormat="1"/>
    <row r="786" s="215" customFormat="1"/>
    <row r="787" s="215" customFormat="1"/>
    <row r="788" s="215" customFormat="1"/>
    <row r="789" s="215" customFormat="1"/>
    <row r="790" s="215" customFormat="1"/>
    <row r="791" s="215" customFormat="1"/>
    <row r="792" s="215" customFormat="1"/>
    <row r="793" s="215" customFormat="1"/>
    <row r="794" s="215" customFormat="1"/>
    <row r="795" s="215" customFormat="1"/>
    <row r="796" s="215" customFormat="1"/>
    <row r="797" s="215" customFormat="1"/>
    <row r="798" s="215" customFormat="1"/>
    <row r="799" s="215" customFormat="1"/>
    <row r="800" s="215" customFormat="1"/>
    <row r="801" s="215" customFormat="1"/>
    <row r="802" s="215" customFormat="1"/>
    <row r="803" s="215" customFormat="1"/>
    <row r="804" s="215" customFormat="1"/>
    <row r="805" s="215" customFormat="1"/>
    <row r="806" s="215" customFormat="1"/>
    <row r="807" s="215" customFormat="1"/>
    <row r="808" s="215" customFormat="1"/>
    <row r="809" s="215" customFormat="1"/>
    <row r="810" s="215" customFormat="1"/>
    <row r="811" s="215" customFormat="1"/>
    <row r="812" s="215" customFormat="1"/>
    <row r="813" s="215" customFormat="1"/>
    <row r="814" s="215" customFormat="1"/>
    <row r="815" s="215" customFormat="1"/>
    <row r="816" s="215" customFormat="1"/>
    <row r="817" s="215" customFormat="1"/>
    <row r="818" s="215" customFormat="1"/>
    <row r="819" s="215" customFormat="1"/>
    <row r="820" s="215" customFormat="1"/>
    <row r="821" s="215" customFormat="1"/>
    <row r="822" s="215" customFormat="1"/>
    <row r="823" s="215" customFormat="1"/>
    <row r="824" s="215" customFormat="1"/>
    <row r="825" s="215" customFormat="1"/>
    <row r="826" s="215" customFormat="1"/>
    <row r="827" s="215" customFormat="1"/>
    <row r="828" s="215" customFormat="1"/>
    <row r="829" s="215" customFormat="1"/>
    <row r="830" s="215" customFormat="1"/>
    <row r="831" s="215" customFormat="1"/>
    <row r="832" s="215" customFormat="1"/>
    <row r="833" s="215" customFormat="1"/>
    <row r="834" s="215" customFormat="1"/>
    <row r="835" s="215" customFormat="1"/>
    <row r="836" s="215" customFormat="1"/>
    <row r="837" s="215" customFormat="1"/>
    <row r="838" s="215" customFormat="1"/>
    <row r="839" s="215" customFormat="1"/>
    <row r="840" s="215" customFormat="1"/>
    <row r="841" s="215" customFormat="1"/>
    <row r="842" s="215" customFormat="1"/>
    <row r="843" s="215" customFormat="1"/>
    <row r="844" s="215" customFormat="1"/>
    <row r="845" s="215" customFormat="1"/>
    <row r="846" s="215" customFormat="1"/>
    <row r="847" s="215" customFormat="1"/>
    <row r="848" s="215" customFormat="1"/>
    <row r="849" s="215" customFormat="1"/>
    <row r="850" s="215" customFormat="1"/>
    <row r="851" s="215" customFormat="1"/>
    <row r="852" s="215" customFormat="1"/>
    <row r="853" s="215" customFormat="1"/>
    <row r="854" s="215" customFormat="1"/>
    <row r="855" s="215" customFormat="1"/>
    <row r="856" s="215" customFormat="1"/>
    <row r="857" s="215" customFormat="1"/>
    <row r="858" s="215" customFormat="1"/>
    <row r="859" s="215" customFormat="1"/>
    <row r="860" s="215" customFormat="1"/>
    <row r="861" s="215" customFormat="1"/>
    <row r="862" s="215" customFormat="1"/>
    <row r="863" s="215" customFormat="1"/>
    <row r="864" s="215" customFormat="1"/>
    <row r="865" s="215" customFormat="1"/>
    <row r="866" s="215" customFormat="1"/>
    <row r="867" s="215" customFormat="1"/>
    <row r="868" s="215" customFormat="1"/>
    <row r="869" s="215" customFormat="1"/>
    <row r="870" s="215" customFormat="1"/>
    <row r="871" s="215" customFormat="1"/>
    <row r="872" s="215" customFormat="1"/>
    <row r="873" s="215" customFormat="1"/>
    <row r="874" s="215" customFormat="1"/>
    <row r="875" s="215" customFormat="1"/>
    <row r="876" s="215" customFormat="1"/>
    <row r="877" s="215" customFormat="1"/>
    <row r="878" s="215" customFormat="1"/>
    <row r="879" s="215" customFormat="1"/>
    <row r="880" s="215" customFormat="1"/>
    <row r="881" s="215" customFormat="1"/>
    <row r="882" s="215" customFormat="1"/>
    <row r="883" s="215" customFormat="1"/>
    <row r="884" s="215" customFormat="1"/>
    <row r="885" s="215" customFormat="1"/>
    <row r="886" s="215" customFormat="1"/>
    <row r="887" s="215" customFormat="1"/>
    <row r="888" s="215" customFormat="1"/>
    <row r="889" s="215" customFormat="1"/>
    <row r="890" s="215" customFormat="1"/>
    <row r="891" s="215" customFormat="1"/>
    <row r="892" s="215" customFormat="1"/>
    <row r="893" s="215" customFormat="1"/>
    <row r="894" s="215" customFormat="1"/>
    <row r="895" s="215" customFormat="1"/>
    <row r="896" s="215" customFormat="1"/>
    <row r="897" s="215" customFormat="1"/>
    <row r="898" s="215" customFormat="1"/>
    <row r="899" s="215" customFormat="1"/>
    <row r="900" s="215" customFormat="1"/>
    <row r="901" s="215" customFormat="1"/>
    <row r="902" s="215" customFormat="1"/>
    <row r="903" s="215" customFormat="1"/>
    <row r="904" s="215" customFormat="1"/>
    <row r="905" s="215" customFormat="1"/>
    <row r="906" s="215" customFormat="1"/>
    <row r="907" s="215" customFormat="1"/>
    <row r="908" s="215" customFormat="1"/>
    <row r="909" s="215" customFormat="1"/>
    <row r="910" s="215" customFormat="1"/>
    <row r="911" s="215" customFormat="1"/>
    <row r="912" s="215" customFormat="1"/>
    <row r="913" s="215" customFormat="1"/>
    <row r="914" s="215" customFormat="1"/>
    <row r="915" s="215" customFormat="1"/>
    <row r="916" s="215" customFormat="1"/>
    <row r="917" s="215" customFormat="1"/>
    <row r="918" s="215" customFormat="1"/>
    <row r="919" s="215" customFormat="1"/>
    <row r="920" s="215" customFormat="1"/>
    <row r="921" s="215" customFormat="1"/>
    <row r="922" s="215" customFormat="1"/>
    <row r="923" s="215" customFormat="1"/>
    <row r="924" s="215" customFormat="1"/>
    <row r="925" s="215" customFormat="1"/>
    <row r="926" s="215" customFormat="1"/>
    <row r="927" s="215" customFormat="1"/>
    <row r="928" s="215" customFormat="1"/>
    <row r="929" s="215" customFormat="1"/>
    <row r="930" s="215" customFormat="1"/>
    <row r="931" s="215" customFormat="1"/>
    <row r="932" s="215" customFormat="1"/>
    <row r="933" s="215" customFormat="1"/>
    <row r="934" s="215" customFormat="1"/>
    <row r="935" s="215" customFormat="1"/>
    <row r="936" s="215" customFormat="1"/>
    <row r="937" s="215" customFormat="1"/>
    <row r="938" s="215" customFormat="1"/>
    <row r="939" s="215" customFormat="1"/>
    <row r="940" s="215" customFormat="1"/>
    <row r="941" s="215" customFormat="1"/>
    <row r="942" s="215" customFormat="1"/>
    <row r="943" s="215" customFormat="1"/>
    <row r="944" s="215" customFormat="1"/>
    <row r="945" s="215" customFormat="1"/>
    <row r="946" s="215" customFormat="1"/>
    <row r="947" s="215" customFormat="1"/>
    <row r="948" s="215" customFormat="1"/>
    <row r="949" s="215" customFormat="1"/>
    <row r="950" s="215" customFormat="1"/>
    <row r="951" s="215" customFormat="1"/>
    <row r="952" s="215" customFormat="1"/>
    <row r="953" s="215" customFormat="1"/>
    <row r="954" s="215" customFormat="1"/>
    <row r="955" s="215" customFormat="1"/>
    <row r="956" s="215" customFormat="1"/>
    <row r="957" s="215" customFormat="1"/>
    <row r="958" s="215" customFormat="1"/>
    <row r="959" s="215" customFormat="1"/>
    <row r="960" s="215" customFormat="1"/>
    <row r="961" s="215" customFormat="1"/>
    <row r="962" s="215" customFormat="1"/>
    <row r="963" s="215" customFormat="1"/>
    <row r="964" s="215" customFormat="1"/>
    <row r="965" s="215" customFormat="1"/>
    <row r="966" s="215" customFormat="1"/>
    <row r="967" s="215" customFormat="1"/>
    <row r="968" s="215" customFormat="1"/>
    <row r="969" s="215" customFormat="1"/>
    <row r="970" s="215" customFormat="1"/>
    <row r="971" s="215" customFormat="1"/>
    <row r="972" s="215" customFormat="1"/>
    <row r="973" s="215" customFormat="1"/>
    <row r="974" s="215" customFormat="1"/>
    <row r="975" s="215" customFormat="1"/>
    <row r="976" s="215" customFormat="1"/>
    <row r="977" s="215" customFormat="1"/>
    <row r="978" s="215" customFormat="1"/>
    <row r="979" s="215" customFormat="1"/>
    <row r="980" s="215" customFormat="1"/>
    <row r="981" s="215" customFormat="1"/>
    <row r="982" s="215" customFormat="1"/>
    <row r="983" s="215" customFormat="1"/>
    <row r="984" s="215" customFormat="1"/>
    <row r="985" s="215" customFormat="1"/>
    <row r="986" s="215" customFormat="1"/>
    <row r="987" s="215" customFormat="1"/>
    <row r="988" s="215" customFormat="1"/>
    <row r="989" s="215" customFormat="1"/>
    <row r="990" s="215" customFormat="1"/>
    <row r="991" s="215" customFormat="1"/>
    <row r="992" s="215" customFormat="1"/>
    <row r="993" s="215" customFormat="1"/>
    <row r="994" s="215" customFormat="1"/>
    <row r="995" s="215" customFormat="1"/>
    <row r="996" s="215" customFormat="1"/>
    <row r="997" s="215" customFormat="1"/>
    <row r="998" s="215" customFormat="1"/>
    <row r="999" s="215" customFormat="1"/>
    <row r="1000" s="215" customFormat="1"/>
    <row r="1001" s="215" customFormat="1"/>
    <row r="1002" s="215" customFormat="1"/>
    <row r="1003" s="215" customFormat="1"/>
    <row r="1004" s="215" customFormat="1"/>
    <row r="1005" s="215" customFormat="1"/>
    <row r="1006" s="215" customFormat="1"/>
    <row r="1007" s="215" customFormat="1"/>
    <row r="1008" s="215" customFormat="1"/>
    <row r="1009" s="215" customFormat="1"/>
    <row r="1010" s="215" customFormat="1"/>
    <row r="1011" s="215" customFormat="1"/>
    <row r="1012" s="215" customFormat="1"/>
    <row r="1013" s="215" customFormat="1"/>
    <row r="1014" s="215" customFormat="1"/>
    <row r="1015" s="215" customFormat="1"/>
    <row r="1016" s="215" customFormat="1"/>
    <row r="1017" s="215" customFormat="1"/>
    <row r="1018" s="215" customFormat="1"/>
    <row r="1019" s="215" customFormat="1"/>
    <row r="1020" s="215" customFormat="1"/>
    <row r="1021" s="215" customFormat="1"/>
    <row r="1022" s="215" customFormat="1"/>
    <row r="1023" s="215" customFormat="1"/>
    <row r="1024" s="215" customFormat="1"/>
    <row r="1025" s="215" customFormat="1"/>
    <row r="1026" s="215" customFormat="1"/>
    <row r="1027" s="215" customFormat="1"/>
    <row r="1028" s="215" customFormat="1"/>
    <row r="1029" s="215" customFormat="1"/>
    <row r="1030" s="215" customFormat="1"/>
    <row r="1031" s="215" customFormat="1"/>
    <row r="1032" s="215" customFormat="1"/>
    <row r="1033" s="215" customFormat="1"/>
    <row r="1034" s="215" customFormat="1"/>
    <row r="1035" s="215" customFormat="1"/>
    <row r="1036" s="215" customFormat="1"/>
    <row r="1037" s="215" customFormat="1"/>
    <row r="1038" s="215" customFormat="1"/>
    <row r="1039" s="215" customFormat="1"/>
    <row r="1040" s="215" customFormat="1"/>
    <row r="1041" s="215" customFormat="1"/>
    <row r="1042" s="215" customFormat="1"/>
    <row r="1043" s="215" customFormat="1"/>
    <row r="1044" s="215" customFormat="1"/>
    <row r="1045" s="215" customFormat="1"/>
    <row r="1046" s="215" customFormat="1"/>
    <row r="1047" s="215" customFormat="1"/>
    <row r="1048" s="215" customFormat="1"/>
    <row r="1049" s="215" customFormat="1"/>
    <row r="1050" s="215" customFormat="1"/>
    <row r="1051" s="215" customFormat="1"/>
    <row r="1052" s="215" customFormat="1"/>
    <row r="1053" s="215" customFormat="1"/>
    <row r="1054" s="215" customFormat="1"/>
    <row r="1055" s="215" customFormat="1"/>
    <row r="1056" s="215" customFormat="1"/>
    <row r="1057" s="215" customFormat="1"/>
    <row r="1058" s="215" customFormat="1"/>
    <row r="1059" s="215" customFormat="1"/>
    <row r="1060" s="215" customFormat="1"/>
    <row r="1061" s="215" customFormat="1"/>
    <row r="1062" s="215" customFormat="1"/>
    <row r="1063" s="215" customFormat="1"/>
    <row r="1064" s="215" customFormat="1"/>
    <row r="1065" s="215" customFormat="1"/>
    <row r="1066" s="215" customFormat="1"/>
    <row r="1067" s="215" customFormat="1"/>
    <row r="1068" s="215" customFormat="1"/>
    <row r="1069" s="215" customFormat="1"/>
    <row r="1070" s="215" customFormat="1"/>
    <row r="1071" s="215" customFormat="1"/>
    <row r="1072" s="215" customFormat="1"/>
    <row r="1073" s="215" customFormat="1"/>
    <row r="1074" s="215" customFormat="1"/>
    <row r="1075" s="215" customFormat="1"/>
    <row r="1076" s="215" customFormat="1"/>
    <row r="1077" s="215" customFormat="1"/>
    <row r="1078" s="215" customFormat="1"/>
    <row r="1079" s="215" customFormat="1"/>
    <row r="1080" s="215" customFormat="1"/>
    <row r="1081" s="215" customFormat="1"/>
    <row r="1082" s="215" customFormat="1"/>
    <row r="1083" s="215" customFormat="1"/>
    <row r="1084" s="215" customFormat="1"/>
    <row r="1085" s="215" customFormat="1"/>
    <row r="1086" s="215" customFormat="1"/>
    <row r="1087" s="215" customFormat="1"/>
    <row r="1088" s="215" customFormat="1"/>
    <row r="1089" s="215" customFormat="1"/>
    <row r="1090" s="215" customFormat="1"/>
    <row r="1091" s="215" customFormat="1"/>
    <row r="1092" s="215" customFormat="1"/>
    <row r="1093" s="215" customFormat="1"/>
    <row r="1094" s="215" customFormat="1"/>
    <row r="1095" s="215" customFormat="1"/>
    <row r="1096" s="215" customFormat="1"/>
    <row r="1097" s="215" customFormat="1"/>
    <row r="1098" s="215" customFormat="1"/>
    <row r="1099" s="215" customFormat="1"/>
    <row r="1100" s="215" customFormat="1"/>
    <row r="1101" s="215" customFormat="1"/>
    <row r="1102" s="215" customFormat="1"/>
    <row r="1103" s="215" customFormat="1"/>
    <row r="1104" s="215" customFormat="1"/>
    <row r="1105" s="215" customFormat="1"/>
    <row r="1106" s="215" customFormat="1"/>
    <row r="1107" s="215" customFormat="1"/>
    <row r="1108" s="215" customFormat="1"/>
    <row r="1109" s="215" customFormat="1"/>
    <row r="1110" s="215" customFormat="1"/>
    <row r="1111" s="215" customFormat="1"/>
    <row r="1112" s="215" customFormat="1"/>
    <row r="1113" s="215" customFormat="1"/>
    <row r="1114" s="215" customFormat="1"/>
    <row r="1115" s="215" customFormat="1"/>
    <row r="1116" s="215" customFormat="1"/>
    <row r="1117" s="215" customFormat="1"/>
    <row r="1118" s="215" customFormat="1"/>
    <row r="1119" s="215" customFormat="1"/>
    <row r="1120" s="215" customFormat="1"/>
    <row r="1121" s="215" customFormat="1"/>
    <row r="1122" s="215" customFormat="1"/>
    <row r="1123" s="215" customFormat="1"/>
    <row r="1124" s="215" customFormat="1"/>
    <row r="1125" s="215" customFormat="1"/>
    <row r="1126" s="215" customFormat="1"/>
    <row r="1127" s="215" customFormat="1"/>
    <row r="1128" s="215" customFormat="1"/>
    <row r="1129" s="215" customFormat="1"/>
    <row r="1130" s="215" customFormat="1"/>
    <row r="1131" s="215" customFormat="1"/>
    <row r="1132" s="215" customFormat="1"/>
    <row r="1133" s="215" customFormat="1"/>
    <row r="1134" s="215" customFormat="1"/>
    <row r="1135" s="215" customFormat="1"/>
    <row r="1136" s="215" customFormat="1"/>
    <row r="1137" s="215" customFormat="1"/>
    <row r="1138" s="215" customFormat="1"/>
    <row r="1139" s="215" customFormat="1"/>
    <row r="1140" s="215" customFormat="1"/>
    <row r="1141" s="215" customFormat="1"/>
    <row r="1142" s="215" customFormat="1"/>
    <row r="1143" s="215" customFormat="1"/>
    <row r="1144" s="215" customFormat="1"/>
    <row r="1145" s="215" customFormat="1"/>
    <row r="1146" s="215" customFormat="1"/>
    <row r="1147" s="215" customFormat="1"/>
    <row r="1148" s="215" customFormat="1"/>
    <row r="1149" s="215" customFormat="1"/>
    <row r="1150" s="215" customFormat="1"/>
    <row r="1151" s="215" customFormat="1"/>
    <row r="1152" s="215" customFormat="1"/>
    <row r="1153" s="215" customFormat="1"/>
    <row r="1154" s="215" customFormat="1"/>
    <row r="1155" s="215" customFormat="1"/>
    <row r="1156" s="215" customFormat="1"/>
    <row r="1157" s="215" customFormat="1"/>
    <row r="1158" s="215" customFormat="1"/>
    <row r="1159" s="215" customFormat="1"/>
    <row r="1160" s="215" customFormat="1"/>
    <row r="1161" s="215" customFormat="1"/>
    <row r="1162" s="215" customFormat="1"/>
    <row r="1163" s="215" customFormat="1"/>
    <row r="1164" s="215" customFormat="1"/>
    <row r="1165" s="215" customFormat="1"/>
    <row r="1166" s="215" customFormat="1"/>
    <row r="1167" s="215" customFormat="1"/>
    <row r="1168" s="215" customFormat="1"/>
    <row r="1169" s="215" customFormat="1"/>
    <row r="1170" s="215" customFormat="1"/>
    <row r="1171" s="215" customFormat="1"/>
    <row r="1172" s="215" customFormat="1"/>
    <row r="1173" s="215" customFormat="1"/>
    <row r="1174" s="215" customFormat="1"/>
    <row r="1175" s="215" customFormat="1"/>
    <row r="1176" s="215" customFormat="1"/>
    <row r="1177" s="215" customFormat="1"/>
    <row r="1178" s="215" customFormat="1"/>
    <row r="1179" s="215" customFormat="1"/>
    <row r="1180" s="215" customFormat="1"/>
    <row r="1181" s="215" customFormat="1"/>
    <row r="1182" s="215" customFormat="1"/>
    <row r="1183" s="215" customFormat="1"/>
    <row r="1184" s="215" customFormat="1"/>
    <row r="1185" s="215" customFormat="1"/>
    <row r="1186" s="215" customFormat="1"/>
    <row r="1187" s="215" customFormat="1"/>
    <row r="1188" s="215" customFormat="1"/>
    <row r="1189" s="215" customFormat="1"/>
    <row r="1190" s="215" customFormat="1"/>
    <row r="1191" s="215" customFormat="1"/>
    <row r="1192" s="215" customFormat="1"/>
    <row r="1193" s="215" customFormat="1"/>
    <row r="1194" s="215" customFormat="1"/>
    <row r="1195" s="215" customFormat="1"/>
    <row r="1196" s="215" customFormat="1"/>
    <row r="1197" s="215" customFormat="1"/>
    <row r="1198" s="215" customFormat="1"/>
    <row r="1199" s="215" customFormat="1"/>
    <row r="1200" s="215" customFormat="1"/>
    <row r="1201" s="215" customFormat="1"/>
    <row r="1202" s="215" customFormat="1"/>
    <row r="1203" s="215" customFormat="1"/>
    <row r="1204" s="215" customFormat="1"/>
    <row r="1205" s="215" customFormat="1"/>
    <row r="1206" s="215" customFormat="1"/>
    <row r="1207" s="215" customFormat="1"/>
    <row r="1208" s="215" customFormat="1"/>
    <row r="1209" s="215" customFormat="1"/>
    <row r="1210" s="215" customFormat="1"/>
    <row r="1211" s="215" customFormat="1"/>
    <row r="1212" s="215" customFormat="1"/>
    <row r="1213" s="215" customFormat="1"/>
    <row r="1214" s="215" customFormat="1"/>
    <row r="1215" s="215" customFormat="1"/>
    <row r="1216" s="215" customFormat="1"/>
    <row r="1217" s="215" customFormat="1"/>
    <row r="1218" s="215" customFormat="1"/>
    <row r="1219" s="215" customFormat="1"/>
    <row r="1220" s="215" customFormat="1"/>
    <row r="1221" s="215" customFormat="1"/>
    <row r="1222" s="215" customFormat="1"/>
    <row r="1223" s="215" customFormat="1"/>
    <row r="1224" s="215" customFormat="1"/>
    <row r="1225" s="215" customFormat="1"/>
    <row r="1226" s="215" customFormat="1"/>
    <row r="1227" s="215" customFormat="1"/>
    <row r="1228" s="215" customFormat="1"/>
    <row r="1229" s="215" customFormat="1"/>
    <row r="1230" s="215" customFormat="1"/>
    <row r="1231" s="215" customFormat="1"/>
    <row r="1232" s="215" customFormat="1"/>
    <row r="1233" s="215" customFormat="1"/>
    <row r="1234" s="215" customFormat="1"/>
    <row r="1235" s="215" customFormat="1"/>
    <row r="1236" s="215" customFormat="1"/>
    <row r="1237" s="215" customFormat="1"/>
    <row r="1238" s="215" customFormat="1"/>
    <row r="1239" s="215" customFormat="1"/>
    <row r="1240" s="215" customFormat="1"/>
    <row r="1241" s="215" customFormat="1"/>
    <row r="1242" s="215" customFormat="1"/>
    <row r="1243" s="215" customFormat="1"/>
    <row r="1244" s="215" customFormat="1"/>
    <row r="1245" s="215" customFormat="1"/>
    <row r="1246" s="215" customFormat="1"/>
    <row r="1247" s="215" customFormat="1"/>
    <row r="1248" s="215" customFormat="1"/>
    <row r="1249" s="215" customFormat="1"/>
    <row r="1250" s="215" customFormat="1"/>
    <row r="1251" s="215" customFormat="1"/>
    <row r="1252" s="215" customFormat="1"/>
    <row r="1253" s="215" customFormat="1"/>
    <row r="1254" s="215" customFormat="1"/>
    <row r="1255" s="215" customFormat="1"/>
    <row r="1256" s="215" customFormat="1"/>
    <row r="1257" s="215" customFormat="1"/>
    <row r="1258" s="215" customFormat="1"/>
    <row r="1259" s="215" customFormat="1"/>
    <row r="1260" s="215" customFormat="1"/>
    <row r="1261" s="215" customFormat="1"/>
    <row r="1262" s="215" customFormat="1"/>
    <row r="1263" s="215" customFormat="1"/>
    <row r="1264" s="215" customFormat="1"/>
    <row r="1265" s="215" customFormat="1"/>
    <row r="1266" s="215" customFormat="1"/>
    <row r="1267" s="215" customFormat="1"/>
    <row r="1268" s="215" customFormat="1"/>
    <row r="1269" s="215" customFormat="1"/>
    <row r="1270" s="215" customFormat="1"/>
    <row r="1271" s="215" customFormat="1"/>
    <row r="1272" s="215" customFormat="1"/>
    <row r="1273" s="215" customFormat="1"/>
    <row r="1274" s="215" customFormat="1"/>
    <row r="1275" s="215" customFormat="1"/>
    <row r="1276" s="215" customFormat="1"/>
    <row r="1277" s="215" customFormat="1"/>
    <row r="1278" s="215" customFormat="1"/>
    <row r="1279" s="215" customFormat="1"/>
    <row r="1280" s="215" customFormat="1"/>
    <row r="1281" s="215" customFormat="1"/>
    <row r="1282" s="215" customFormat="1"/>
    <row r="1283" s="215" customFormat="1"/>
    <row r="1284" s="215" customFormat="1"/>
    <row r="1285" s="215" customFormat="1"/>
    <row r="1286" s="215" customFormat="1"/>
    <row r="1287" s="215" customFormat="1"/>
    <row r="1288" s="215" customFormat="1"/>
    <row r="1289" s="215" customFormat="1"/>
    <row r="1290" s="215" customFormat="1"/>
    <row r="1291" s="215" customFormat="1"/>
    <row r="1292" s="215" customFormat="1"/>
    <row r="1293" s="215" customFormat="1"/>
    <row r="1294" s="215" customFormat="1"/>
    <row r="1295" s="215" customFormat="1"/>
    <row r="1296" s="215" customFormat="1"/>
    <row r="1297" s="215" customFormat="1"/>
    <row r="1298" s="215" customFormat="1"/>
    <row r="1299" s="215" customFormat="1"/>
    <row r="1300" s="215" customFormat="1"/>
    <row r="1301" s="215" customFormat="1"/>
    <row r="1302" s="215" customFormat="1"/>
    <row r="1303" s="215" customFormat="1"/>
    <row r="1304" s="215" customFormat="1"/>
    <row r="1305" s="215" customFormat="1"/>
    <row r="1306" s="215" customFormat="1"/>
    <row r="1307" s="215" customFormat="1"/>
    <row r="1308" s="215" customFormat="1"/>
    <row r="1309" s="215" customFormat="1"/>
    <row r="1310" s="215" customFormat="1"/>
    <row r="1311" s="215" customFormat="1"/>
    <row r="1312" s="215" customFormat="1"/>
    <row r="1313" s="215" customFormat="1"/>
    <row r="1314" s="215" customFormat="1"/>
    <row r="1315" s="215" customFormat="1"/>
    <row r="1316" s="215" customFormat="1"/>
    <row r="1317" s="215" customFormat="1"/>
    <row r="1318" s="215" customFormat="1"/>
    <row r="1319" s="215" customFormat="1"/>
    <row r="1320" s="215" customFormat="1"/>
    <row r="1321" s="215" customFormat="1"/>
    <row r="1322" s="215" customFormat="1"/>
    <row r="1323" s="215" customFormat="1"/>
    <row r="1324" s="215" customFormat="1"/>
    <row r="1325" s="215" customFormat="1"/>
    <row r="1326" s="215" customFormat="1"/>
    <row r="1327" s="215" customFormat="1"/>
    <row r="1328" s="215" customFormat="1"/>
    <row r="1329" s="215" customFormat="1"/>
    <row r="1330" s="215" customFormat="1"/>
    <row r="1331" s="215" customFormat="1"/>
    <row r="1332" s="215" customFormat="1"/>
    <row r="1333" s="215" customFormat="1"/>
    <row r="1334" s="215" customFormat="1"/>
    <row r="1335" s="215" customFormat="1"/>
    <row r="1336" s="215" customFormat="1"/>
    <row r="1337" s="215" customFormat="1"/>
    <row r="1338" s="215" customFormat="1"/>
    <row r="1339" s="215" customFormat="1"/>
    <row r="1340" s="215" customFormat="1"/>
    <row r="1341" s="215" customFormat="1"/>
    <row r="1342" s="215" customFormat="1"/>
    <row r="1343" s="215" customFormat="1"/>
    <row r="1344" s="215" customFormat="1"/>
    <row r="1345" s="215" customFormat="1"/>
    <row r="1346" s="215" customFormat="1"/>
    <row r="1347" s="215" customFormat="1"/>
    <row r="1348" s="215" customFormat="1"/>
    <row r="1349" s="215" customFormat="1"/>
    <row r="1350" s="215" customFormat="1"/>
    <row r="1351" s="215" customFormat="1"/>
    <row r="1352" s="215" customFormat="1"/>
    <row r="1353" s="215" customFormat="1"/>
    <row r="1354" s="215" customFormat="1"/>
    <row r="1355" s="215" customFormat="1"/>
    <row r="1356" s="215" customFormat="1"/>
    <row r="1357" s="215" customFormat="1"/>
    <row r="1358" s="215" customFormat="1"/>
    <row r="1359" s="215" customFormat="1"/>
    <row r="1360" s="215" customFormat="1"/>
    <row r="1361" s="215" customFormat="1"/>
    <row r="1362" s="215" customFormat="1"/>
    <row r="1363" s="215" customFormat="1"/>
    <row r="1364" s="215" customFormat="1"/>
    <row r="1365" s="215" customFormat="1"/>
    <row r="1366" s="215" customFormat="1"/>
    <row r="1367" s="215" customFormat="1"/>
    <row r="1368" s="215" customFormat="1"/>
    <row r="1369" s="215" customFormat="1"/>
    <row r="1370" s="215" customFormat="1"/>
    <row r="1371" s="215" customFormat="1"/>
    <row r="1372" s="215" customFormat="1"/>
    <row r="1373" s="215" customFormat="1"/>
    <row r="1374" s="215" customFormat="1"/>
    <row r="1375" s="215" customFormat="1"/>
    <row r="1376" s="215" customFormat="1"/>
    <row r="1377" s="215" customFormat="1"/>
    <row r="1378" s="215" customFormat="1"/>
    <row r="1379" s="215" customFormat="1"/>
    <row r="1380" s="215" customFormat="1"/>
    <row r="1381" s="215" customFormat="1"/>
    <row r="1382" s="215" customFormat="1"/>
    <row r="1383" s="215" customFormat="1"/>
    <row r="1384" s="215" customFormat="1"/>
    <row r="1385" s="215" customFormat="1"/>
    <row r="1386" s="215" customFormat="1"/>
    <row r="1387" s="215" customFormat="1"/>
    <row r="1388" s="215" customFormat="1"/>
    <row r="1389" s="215" customFormat="1"/>
    <row r="1390" s="215" customFormat="1"/>
    <row r="1391" s="215" customFormat="1"/>
    <row r="1392" s="215" customFormat="1"/>
    <row r="1393" s="215" customFormat="1"/>
    <row r="1394" s="215" customFormat="1"/>
    <row r="1395" s="215" customFormat="1"/>
    <row r="1396" s="215" customFormat="1"/>
    <row r="1397" s="215" customFormat="1"/>
    <row r="1398" s="215" customFormat="1"/>
    <row r="1399" s="215" customFormat="1"/>
    <row r="1400" s="215" customFormat="1"/>
    <row r="1401" s="215" customFormat="1"/>
    <row r="1402" s="215" customFormat="1"/>
    <row r="1403" s="215" customFormat="1"/>
    <row r="1404" s="215" customFormat="1"/>
    <row r="1405" s="215" customFormat="1"/>
    <row r="1406" s="215" customFormat="1"/>
    <row r="1407" s="215" customFormat="1"/>
    <row r="1408" s="215" customFormat="1"/>
    <row r="1409" s="215" customFormat="1"/>
    <row r="1410" s="215" customFormat="1"/>
    <row r="1411" s="215" customFormat="1"/>
    <row r="1412" s="215" customFormat="1"/>
    <row r="1413" s="215" customFormat="1"/>
    <row r="1414" s="215" customFormat="1"/>
    <row r="1415" s="215" customFormat="1"/>
    <row r="1416" s="215" customFormat="1"/>
    <row r="1417" s="215" customFormat="1"/>
    <row r="1418" s="215" customFormat="1"/>
    <row r="1419" s="215" customFormat="1"/>
    <row r="1420" s="215" customFormat="1"/>
    <row r="1421" s="215" customFormat="1"/>
    <row r="1422" s="215" customFormat="1"/>
    <row r="1423" s="215" customFormat="1"/>
    <row r="1424" s="215" customFormat="1"/>
    <row r="1425" s="215" customFormat="1"/>
    <row r="1426" s="215" customFormat="1"/>
    <row r="1427" s="215" customFormat="1"/>
    <row r="1428" s="215" customFormat="1"/>
    <row r="1429" s="215" customFormat="1"/>
    <row r="1430" s="215" customFormat="1"/>
    <row r="1431" s="215" customFormat="1"/>
    <row r="1432" s="215" customFormat="1"/>
    <row r="1433" s="215" customFormat="1"/>
    <row r="1434" s="215" customFormat="1"/>
    <row r="1435" s="215" customFormat="1"/>
    <row r="1436" s="215" customFormat="1"/>
    <row r="1437" s="215" customFormat="1"/>
    <row r="1438" s="215" customFormat="1"/>
    <row r="1439" s="215" customFormat="1"/>
    <row r="1440" s="215" customFormat="1"/>
    <row r="1441" s="215" customFormat="1"/>
    <row r="1442" s="215" customFormat="1"/>
    <row r="1443" s="215" customFormat="1"/>
    <row r="1444" s="215" customFormat="1"/>
    <row r="1445" s="215" customFormat="1"/>
    <row r="1446" s="215" customFormat="1"/>
    <row r="1447" s="215" customFormat="1"/>
    <row r="1448" s="215" customFormat="1"/>
    <row r="1449" s="215" customFormat="1"/>
    <row r="1450" s="215" customFormat="1"/>
    <row r="1451" s="215" customFormat="1"/>
    <row r="1452" s="215" customFormat="1"/>
    <row r="1453" s="215" customFormat="1"/>
    <row r="1454" s="215" customFormat="1"/>
    <row r="1455" s="215" customFormat="1"/>
    <row r="1456" s="215" customFormat="1"/>
    <row r="1457" s="215" customFormat="1"/>
    <row r="1458" s="215" customFormat="1"/>
    <row r="1459" s="215" customFormat="1"/>
    <row r="1460" s="215" customFormat="1"/>
    <row r="1461" s="215" customFormat="1"/>
    <row r="1462" s="215" customFormat="1"/>
    <row r="1463" s="215" customFormat="1"/>
    <row r="1464" s="215" customFormat="1"/>
    <row r="1465" s="215" customFormat="1"/>
    <row r="1466" s="215" customFormat="1"/>
    <row r="1467" s="215" customFormat="1"/>
    <row r="1468" s="215" customFormat="1"/>
    <row r="1469" s="215" customFormat="1"/>
    <row r="1470" s="215" customFormat="1"/>
    <row r="1471" s="215" customFormat="1"/>
    <row r="1472" s="215" customFormat="1"/>
    <row r="1473" s="215" customFormat="1"/>
    <row r="1474" s="215" customFormat="1"/>
    <row r="1475" s="215" customFormat="1"/>
    <row r="1476" s="215" customFormat="1"/>
    <row r="1477" s="215" customFormat="1"/>
    <row r="1478" s="215" customFormat="1"/>
    <row r="1479" s="215" customFormat="1"/>
    <row r="1480" s="215" customFormat="1"/>
    <row r="1481" s="215" customFormat="1"/>
    <row r="1482" s="215" customFormat="1"/>
    <row r="1483" s="215" customFormat="1"/>
    <row r="1484" s="215" customFormat="1"/>
    <row r="1485" s="215" customFormat="1"/>
    <row r="1486" s="215" customFormat="1"/>
    <row r="1487" s="215" customFormat="1"/>
    <row r="1488" s="215" customFormat="1"/>
    <row r="1489" s="215" customFormat="1"/>
    <row r="1490" s="215" customFormat="1"/>
    <row r="1491" s="215" customFormat="1"/>
    <row r="1492" s="215" customFormat="1"/>
    <row r="1493" s="215" customFormat="1"/>
    <row r="1494" s="215" customFormat="1"/>
    <row r="1495" s="215" customFormat="1"/>
    <row r="1496" s="215" customFormat="1"/>
    <row r="1497" s="215" customFormat="1"/>
    <row r="1498" s="215" customFormat="1"/>
    <row r="1499" s="215" customFormat="1"/>
    <row r="1500" s="215" customFormat="1"/>
    <row r="1501" s="215" customFormat="1"/>
    <row r="1502" s="215" customFormat="1"/>
    <row r="1503" s="215" customFormat="1"/>
    <row r="1504" s="215" customFormat="1"/>
    <row r="1505" s="215" customFormat="1"/>
    <row r="1506" s="215" customFormat="1"/>
    <row r="1507" s="215" customFormat="1"/>
    <row r="1508" s="215" customFormat="1"/>
    <row r="1509" s="215" customFormat="1"/>
    <row r="1510" s="215" customFormat="1"/>
    <row r="1511" s="215" customFormat="1"/>
    <row r="1512" s="215" customFormat="1"/>
    <row r="1513" s="215" customFormat="1"/>
    <row r="1514" s="215" customFormat="1"/>
    <row r="1515" s="215" customFormat="1"/>
    <row r="1516" s="215" customFormat="1"/>
    <row r="1517" s="215" customFormat="1"/>
    <row r="1518" s="215" customFormat="1"/>
    <row r="1519" s="215" customFormat="1"/>
    <row r="1520" s="215" customFormat="1"/>
    <row r="1521" s="215" customFormat="1"/>
    <row r="1522" s="215" customFormat="1"/>
    <row r="1523" s="215" customFormat="1"/>
    <row r="1524" s="215" customFormat="1"/>
    <row r="1525" s="215" customFormat="1"/>
    <row r="1526" s="215" customFormat="1"/>
    <row r="1527" s="215" customFormat="1"/>
    <row r="1528" s="215" customFormat="1"/>
    <row r="1529" s="215" customFormat="1"/>
    <row r="1530" s="215" customFormat="1"/>
    <row r="1531" s="215" customFormat="1"/>
    <row r="1532" s="215" customFormat="1"/>
    <row r="1533" s="215" customFormat="1"/>
    <row r="1534" s="215" customFormat="1"/>
    <row r="1535" s="215" customFormat="1"/>
    <row r="1536" s="215" customFormat="1"/>
    <row r="1537" s="215" customFormat="1"/>
    <row r="1538" s="215" customFormat="1"/>
    <row r="1539" s="215" customFormat="1"/>
    <row r="1540" s="215" customFormat="1"/>
    <row r="1541" s="215" customFormat="1"/>
    <row r="1542" s="215" customFormat="1"/>
    <row r="1543" s="215" customFormat="1"/>
    <row r="1544" s="215" customFormat="1"/>
    <row r="1545" s="215" customFormat="1"/>
    <row r="1546" s="215" customFormat="1"/>
    <row r="1547" s="215" customFormat="1"/>
    <row r="1548" s="215" customFormat="1"/>
    <row r="1549" s="215" customFormat="1"/>
    <row r="1550" s="215" customFormat="1"/>
    <row r="1551" s="215" customFormat="1"/>
    <row r="1552" s="215" customFormat="1"/>
    <row r="1553" s="215" customFormat="1"/>
    <row r="1554" s="215" customFormat="1"/>
    <row r="1555" s="215" customFormat="1"/>
    <row r="1556" s="215" customFormat="1"/>
    <row r="1557" s="215" customFormat="1"/>
    <row r="1558" s="215" customFormat="1"/>
    <row r="1559" s="215" customFormat="1"/>
    <row r="1560" s="215" customFormat="1"/>
    <row r="1561" s="215" customFormat="1"/>
    <row r="1562" s="215" customFormat="1"/>
    <row r="1563" s="215" customFormat="1"/>
    <row r="1564" s="215" customFormat="1"/>
    <row r="1565" s="215" customFormat="1"/>
    <row r="1566" s="215" customFormat="1"/>
    <row r="1567" s="215" customFormat="1"/>
    <row r="1568" s="215" customFormat="1"/>
    <row r="1569" s="215" customFormat="1"/>
    <row r="1570" s="215" customFormat="1"/>
    <row r="1571" s="215" customFormat="1"/>
    <row r="1572" s="215" customFormat="1"/>
    <row r="1573" s="215" customFormat="1"/>
    <row r="1574" s="215" customFormat="1"/>
    <row r="1575" s="215" customFormat="1"/>
    <row r="1576" s="215" customFormat="1"/>
    <row r="1577" s="215" customFormat="1"/>
    <row r="1578" s="215" customFormat="1"/>
    <row r="1579" s="215" customFormat="1"/>
    <row r="1580" s="215" customFormat="1"/>
    <row r="1581" s="215" customFormat="1"/>
    <row r="1582" s="215" customFormat="1"/>
    <row r="1583" s="215" customFormat="1"/>
    <row r="1584" s="215" customFormat="1"/>
    <row r="1585" s="215" customFormat="1"/>
    <row r="1586" s="215" customFormat="1"/>
    <row r="1587" s="215" customFormat="1"/>
    <row r="1588" s="215" customFormat="1"/>
    <row r="1589" s="215" customFormat="1"/>
    <row r="1590" s="215" customFormat="1"/>
    <row r="1591" s="215" customFormat="1"/>
    <row r="1592" s="215" customFormat="1"/>
    <row r="1593" s="215" customFormat="1"/>
    <row r="1594" s="215" customFormat="1"/>
    <row r="1595" s="215" customFormat="1"/>
    <row r="1596" s="215" customFormat="1"/>
    <row r="1597" s="215" customFormat="1"/>
    <row r="1598" s="215" customFormat="1"/>
    <row r="1599" s="215" customFormat="1"/>
    <row r="1600" s="215" customFormat="1"/>
    <row r="1601" s="215" customFormat="1"/>
    <row r="1602" s="215" customFormat="1"/>
    <row r="1603" s="215" customFormat="1"/>
    <row r="1604" s="215" customFormat="1"/>
    <row r="1605" s="215" customFormat="1"/>
    <row r="1606" s="215" customFormat="1"/>
    <row r="1607" s="215" customFormat="1"/>
    <row r="1608" s="215" customFormat="1"/>
    <row r="1609" s="215" customFormat="1"/>
    <row r="1610" s="215" customFormat="1"/>
    <row r="1611" s="215" customFormat="1"/>
    <row r="1612" s="215" customFormat="1"/>
    <row r="1613" s="215" customFormat="1"/>
    <row r="1614" s="215" customFormat="1"/>
    <row r="1615" s="215" customFormat="1"/>
    <row r="1616" s="215" customFormat="1"/>
    <row r="1617" s="215" customFormat="1"/>
    <row r="1618" s="215" customFormat="1"/>
    <row r="1619" s="215" customFormat="1"/>
    <row r="1620" s="215" customFormat="1"/>
    <row r="1621" s="215" customFormat="1"/>
    <row r="1622" s="215" customFormat="1"/>
    <row r="1623" s="215" customFormat="1"/>
    <row r="1624" s="215" customFormat="1"/>
    <row r="1625" s="215" customFormat="1"/>
    <row r="1626" s="215" customFormat="1"/>
    <row r="1627" s="215" customFormat="1"/>
    <row r="1628" s="215" customFormat="1"/>
    <row r="1629" s="215" customFormat="1"/>
    <row r="1630" s="215" customFormat="1"/>
    <row r="1631" s="215" customFormat="1"/>
    <row r="1632" s="215" customFormat="1"/>
    <row r="1633" s="215" customFormat="1"/>
    <row r="1634" s="215" customFormat="1"/>
    <row r="1635" s="215" customFormat="1"/>
    <row r="1636" s="215" customFormat="1"/>
    <row r="1637" s="215" customFormat="1"/>
    <row r="1638" s="215" customFormat="1"/>
    <row r="1639" s="215" customFormat="1"/>
    <row r="1640" s="215" customFormat="1"/>
    <row r="1641" s="215" customFormat="1"/>
    <row r="1642" s="215" customFormat="1"/>
    <row r="1643" s="215" customFormat="1"/>
    <row r="1644" s="215" customFormat="1"/>
    <row r="1645" s="215" customFormat="1"/>
    <row r="1646" s="215" customFormat="1"/>
    <row r="1647" s="215" customFormat="1"/>
    <row r="1648" s="215" customFormat="1"/>
    <row r="1649" s="215" customFormat="1"/>
    <row r="1650" s="215" customFormat="1"/>
    <row r="1651" s="215" customFormat="1"/>
    <row r="1652" s="215" customFormat="1"/>
    <row r="1653" s="215" customFormat="1"/>
    <row r="1654" s="215" customFormat="1"/>
    <row r="1655" s="215" customFormat="1"/>
    <row r="1656" s="215" customFormat="1"/>
    <row r="1657" s="215" customFormat="1"/>
    <row r="1658" s="215" customFormat="1"/>
    <row r="1659" s="215" customFormat="1"/>
    <row r="1660" s="215" customFormat="1"/>
    <row r="1661" s="215" customFormat="1"/>
    <row r="1662" s="215" customFormat="1"/>
    <row r="1663" s="215" customFormat="1"/>
    <row r="1664" s="215" customFormat="1"/>
    <row r="1665" s="215" customFormat="1"/>
    <row r="1666" s="215" customFormat="1"/>
    <row r="1667" s="215" customFormat="1"/>
    <row r="1668" s="215" customFormat="1"/>
    <row r="1669" s="215" customFormat="1"/>
    <row r="1670" s="215" customFormat="1"/>
    <row r="1671" s="215" customFormat="1"/>
    <row r="1672" s="215" customFormat="1"/>
    <row r="1673" s="215" customFormat="1"/>
    <row r="1674" s="215" customFormat="1"/>
    <row r="1675" s="215" customFormat="1"/>
    <row r="1676" s="215" customFormat="1"/>
    <row r="1677" s="215" customFormat="1"/>
    <row r="1678" s="215" customFormat="1"/>
    <row r="1679" s="215" customFormat="1"/>
    <row r="1680" s="215" customFormat="1"/>
    <row r="1681" s="215" customFormat="1"/>
    <row r="1682" s="215" customFormat="1"/>
    <row r="1683" s="215" customFormat="1"/>
    <row r="1684" s="215" customFormat="1"/>
    <row r="1685" s="215" customFormat="1"/>
    <row r="1686" s="215" customFormat="1"/>
    <row r="1687" s="215" customFormat="1"/>
    <row r="1688" s="215" customFormat="1"/>
    <row r="1689" s="215" customFormat="1"/>
    <row r="1690" s="215" customFormat="1"/>
    <row r="1691" s="215" customFormat="1"/>
    <row r="1692" s="215" customFormat="1"/>
    <row r="1693" s="215" customFormat="1"/>
    <row r="1694" s="215" customFormat="1"/>
    <row r="1695" s="215" customFormat="1"/>
    <row r="1696" s="215" customFormat="1"/>
    <row r="1697" s="215" customFormat="1"/>
    <row r="1698" s="215" customFormat="1"/>
    <row r="1699" s="215" customFormat="1"/>
    <row r="1700" s="215" customFormat="1"/>
    <row r="1701" s="215" customFormat="1"/>
    <row r="1702" s="215" customFormat="1"/>
    <row r="1703" s="215" customFormat="1"/>
    <row r="1704" s="215" customFormat="1"/>
    <row r="1705" s="215" customFormat="1"/>
    <row r="1706" s="215" customFormat="1"/>
    <row r="1707" s="215" customFormat="1"/>
    <row r="1708" s="215" customFormat="1"/>
    <row r="1709" s="215" customFormat="1"/>
    <row r="1710" s="215" customFormat="1"/>
    <row r="1711" s="215" customFormat="1"/>
    <row r="1712" s="215" customFormat="1"/>
    <row r="1713" s="215" customFormat="1"/>
    <row r="1714" s="215" customFormat="1"/>
    <row r="1715" s="215" customFormat="1"/>
    <row r="1716" s="215" customFormat="1"/>
    <row r="1717" s="215" customFormat="1"/>
    <row r="1718" s="215" customFormat="1"/>
    <row r="1719" s="215" customFormat="1"/>
    <row r="1720" s="215" customFormat="1"/>
    <row r="1721" s="215" customFormat="1"/>
    <row r="1722" s="215" customFormat="1"/>
    <row r="1723" s="215" customFormat="1"/>
    <row r="1724" s="215" customFormat="1"/>
    <row r="1725" s="215" customFormat="1"/>
    <row r="1726" s="215" customFormat="1"/>
    <row r="1727" s="215" customFormat="1"/>
    <row r="1728" s="215" customFormat="1"/>
    <row r="1729" s="215" customFormat="1"/>
    <row r="1730" s="215" customFormat="1"/>
    <row r="1731" s="215" customFormat="1"/>
    <row r="1732" s="215" customFormat="1"/>
    <row r="1733" s="215" customFormat="1"/>
    <row r="1734" s="215" customFormat="1"/>
    <row r="1735" s="215" customFormat="1"/>
    <row r="1736" s="215" customFormat="1"/>
    <row r="1737" s="215" customFormat="1"/>
    <row r="1738" s="215" customFormat="1"/>
    <row r="1739" s="215" customFormat="1"/>
    <row r="1740" s="215" customFormat="1"/>
    <row r="1741" s="215" customFormat="1"/>
    <row r="1742" s="215" customFormat="1"/>
    <row r="1743" s="215" customFormat="1"/>
    <row r="1744" s="215" customFormat="1"/>
    <row r="1745" s="215" customFormat="1"/>
    <row r="1746" s="215" customFormat="1"/>
    <row r="1747" s="215" customFormat="1"/>
    <row r="1748" s="215" customFormat="1"/>
    <row r="1749" s="215" customFormat="1"/>
    <row r="1750" s="215" customFormat="1"/>
    <row r="1751" s="215" customFormat="1"/>
    <row r="1752" s="215" customFormat="1"/>
    <row r="1753" s="215" customFormat="1"/>
    <row r="1754" s="215" customFormat="1"/>
    <row r="1755" s="215" customFormat="1"/>
    <row r="1756" s="215" customFormat="1"/>
    <row r="1757" s="215" customFormat="1"/>
    <row r="1758" s="215" customFormat="1"/>
    <row r="1759" s="215" customFormat="1"/>
    <row r="1760" s="215" customFormat="1"/>
    <row r="1761" s="215" customFormat="1"/>
    <row r="1762" s="215" customFormat="1"/>
    <row r="1763" s="215" customFormat="1"/>
    <row r="1764" s="215" customFormat="1"/>
    <row r="1765" s="215" customFormat="1"/>
    <row r="1766" s="215" customFormat="1"/>
    <row r="1767" s="215" customFormat="1"/>
    <row r="1768" s="215" customFormat="1"/>
    <row r="1769" s="215" customFormat="1"/>
    <row r="1770" s="215" customFormat="1"/>
    <row r="1771" s="215" customFormat="1"/>
    <row r="1772" s="215" customFormat="1"/>
    <row r="1773" s="215" customFormat="1"/>
    <row r="1774" s="215" customFormat="1"/>
    <row r="1775" s="215" customFormat="1"/>
    <row r="1776" s="215" customFormat="1"/>
    <row r="1777" s="215" customFormat="1"/>
    <row r="1778" s="215" customFormat="1"/>
    <row r="1779" s="215" customFormat="1"/>
    <row r="1780" s="215" customFormat="1"/>
    <row r="1781" s="215" customFormat="1"/>
    <row r="1782" s="215" customFormat="1"/>
    <row r="1783" s="215" customFormat="1"/>
    <row r="1784" s="215" customFormat="1"/>
    <row r="1785" s="215" customFormat="1"/>
    <row r="1786" s="215" customFormat="1"/>
    <row r="1787" s="215" customFormat="1"/>
    <row r="1788" s="215" customFormat="1"/>
    <row r="1789" s="215" customFormat="1"/>
    <row r="1790" s="215" customFormat="1"/>
    <row r="1791" s="215" customFormat="1"/>
    <row r="1792" s="215" customFormat="1"/>
    <row r="1793" s="215" customFormat="1"/>
    <row r="1794" s="215" customFormat="1"/>
    <row r="1795" s="215" customFormat="1"/>
    <row r="1796" s="215" customFormat="1"/>
    <row r="1797" s="215" customFormat="1"/>
    <row r="1798" s="215" customFormat="1"/>
    <row r="1799" s="215" customFormat="1"/>
    <row r="1800" s="215" customFormat="1"/>
    <row r="1801" s="215" customFormat="1"/>
    <row r="1802" s="215" customFormat="1"/>
    <row r="1803" s="215" customFormat="1"/>
    <row r="1804" s="215" customFormat="1"/>
    <row r="1805" s="215" customFormat="1"/>
    <row r="1806" s="215" customFormat="1"/>
    <row r="1807" s="215" customFormat="1"/>
    <row r="1808" s="215" customFormat="1"/>
    <row r="1809" s="215" customFormat="1"/>
    <row r="1810" s="215" customFormat="1"/>
    <row r="1811" s="215" customFormat="1"/>
    <row r="1812" s="215" customFormat="1"/>
    <row r="1813" s="215" customFormat="1"/>
    <row r="1814" s="215" customFormat="1"/>
    <row r="1815" s="215" customFormat="1"/>
    <row r="1816" s="215" customFormat="1"/>
    <row r="1817" s="215" customFormat="1"/>
    <row r="1818" s="215" customFormat="1"/>
    <row r="1819" s="215" customFormat="1"/>
    <row r="1820" s="215" customFormat="1"/>
    <row r="1821" s="215" customFormat="1"/>
    <row r="1822" s="215" customFormat="1"/>
    <row r="1823" s="215" customFormat="1"/>
    <row r="1824" s="215" customFormat="1"/>
    <row r="1825" s="215" customFormat="1"/>
    <row r="1826" s="215" customFormat="1"/>
    <row r="1827" s="215" customFormat="1"/>
    <row r="1828" s="215" customFormat="1"/>
    <row r="1829" s="215" customFormat="1"/>
    <row r="1830" s="215" customFormat="1"/>
    <row r="1831" s="215" customFormat="1"/>
    <row r="1832" s="215" customFormat="1"/>
    <row r="1833" s="215" customFormat="1"/>
    <row r="1834" s="215" customFormat="1"/>
    <row r="1835" s="215" customFormat="1"/>
    <row r="1836" s="215" customFormat="1"/>
    <row r="1837" s="215" customFormat="1"/>
    <row r="1838" s="215" customFormat="1"/>
    <row r="1839" s="215" customFormat="1"/>
    <row r="1840" s="215" customFormat="1"/>
    <row r="1841" s="215" customFormat="1"/>
    <row r="1842" s="215" customFormat="1"/>
    <row r="1843" s="215" customFormat="1"/>
    <row r="1844" s="215" customFormat="1"/>
    <row r="1845" s="215" customFormat="1"/>
    <row r="1846" s="215" customFormat="1"/>
    <row r="1847" s="215" customFormat="1"/>
    <row r="1848" s="215" customFormat="1"/>
    <row r="1849" s="215" customFormat="1"/>
    <row r="1850" s="215" customFormat="1"/>
    <row r="1851" s="215" customFormat="1"/>
    <row r="1852" s="215" customFormat="1"/>
    <row r="1853" s="215" customFormat="1"/>
    <row r="1854" s="215" customFormat="1"/>
    <row r="1855" s="215" customFormat="1"/>
    <row r="1856" s="215" customFormat="1"/>
    <row r="1857" s="215" customFormat="1"/>
    <row r="1858" s="215" customFormat="1"/>
    <row r="1859" s="215" customFormat="1"/>
    <row r="1860" s="215" customFormat="1"/>
    <row r="1861" s="215" customFormat="1"/>
    <row r="1862" s="215" customFormat="1"/>
    <row r="1863" s="215" customFormat="1"/>
    <row r="1864" s="215" customFormat="1"/>
    <row r="1865" s="215" customFormat="1"/>
    <row r="1866" s="215" customFormat="1"/>
    <row r="1867" s="215" customFormat="1"/>
    <row r="1868" s="215" customFormat="1"/>
    <row r="1869" s="215" customFormat="1"/>
    <row r="1870" s="215" customFormat="1"/>
    <row r="1871" s="215" customFormat="1"/>
    <row r="1872" s="215" customFormat="1"/>
    <row r="1873" s="215" customFormat="1"/>
    <row r="1874" s="215" customFormat="1"/>
    <row r="1875" s="215" customFormat="1"/>
    <row r="1876" s="215" customFormat="1"/>
    <row r="1877" s="215" customFormat="1"/>
    <row r="1878" s="215" customFormat="1"/>
    <row r="1879" s="215" customFormat="1"/>
    <row r="1880" s="215" customFormat="1"/>
    <row r="1881" s="215" customFormat="1"/>
    <row r="1882" s="215" customFormat="1"/>
    <row r="1883" s="215" customFormat="1"/>
    <row r="1884" s="215" customFormat="1"/>
    <row r="1885" s="215" customFormat="1"/>
    <row r="1886" s="215" customFormat="1"/>
    <row r="1887" s="215" customFormat="1"/>
    <row r="1888" s="215" customFormat="1"/>
    <row r="1889" s="215" customFormat="1"/>
    <row r="1890" s="215" customFormat="1"/>
    <row r="1891" s="215" customFormat="1"/>
    <row r="1892" s="215" customFormat="1"/>
    <row r="1893" s="215" customFormat="1"/>
    <row r="1894" s="215" customFormat="1"/>
    <row r="1895" s="215" customFormat="1"/>
    <row r="1896" s="215" customFormat="1"/>
    <row r="1897" s="215" customFormat="1"/>
    <row r="1898" s="215" customFormat="1"/>
    <row r="1899" s="215" customFormat="1"/>
    <row r="1900" s="215" customFormat="1"/>
    <row r="1901" s="215" customFormat="1"/>
    <row r="1902" s="215" customFormat="1"/>
    <row r="1903" s="215" customFormat="1"/>
    <row r="1904" s="215" customFormat="1"/>
    <row r="1905" s="215" customFormat="1"/>
    <row r="1906" s="215" customFormat="1"/>
    <row r="1907" s="215" customFormat="1"/>
    <row r="1908" s="215" customFormat="1"/>
    <row r="1909" s="215" customFormat="1"/>
    <row r="1910" s="215" customFormat="1"/>
    <row r="1911" s="215" customFormat="1"/>
    <row r="1912" s="215" customFormat="1"/>
    <row r="1913" s="215" customFormat="1"/>
    <row r="1914" s="215" customFormat="1"/>
    <row r="1915" s="215" customFormat="1"/>
    <row r="1916" s="215" customFormat="1"/>
    <row r="1917" s="215" customFormat="1"/>
    <row r="1918" s="215" customFormat="1"/>
    <row r="1919" s="215" customFormat="1"/>
    <row r="1920" s="215" customFormat="1"/>
    <row r="1921" s="215" customFormat="1"/>
    <row r="1922" s="215" customFormat="1"/>
    <row r="1923" s="215" customFormat="1"/>
    <row r="1924" s="215" customFormat="1"/>
    <row r="1925" s="215" customFormat="1"/>
    <row r="1926" s="215" customFormat="1"/>
    <row r="1927" s="215" customFormat="1"/>
    <row r="1928" s="215" customFormat="1"/>
    <row r="1929" s="215" customFormat="1"/>
    <row r="1930" s="215" customFormat="1"/>
    <row r="1931" s="215" customFormat="1"/>
    <row r="1932" s="215" customFormat="1"/>
    <row r="1933" s="215" customFormat="1"/>
    <row r="1934" s="215" customFormat="1"/>
    <row r="1935" s="215" customFormat="1"/>
    <row r="1936" s="215" customFormat="1"/>
    <row r="1937" s="215" customFormat="1"/>
    <row r="1938" s="215" customFormat="1"/>
    <row r="1939" s="215" customFormat="1"/>
    <row r="1940" s="215" customFormat="1"/>
    <row r="1941" s="215" customFormat="1"/>
    <row r="1942" s="215" customFormat="1"/>
    <row r="1943" s="215" customFormat="1"/>
    <row r="1944" s="215" customFormat="1"/>
    <row r="1945" s="215" customFormat="1"/>
    <row r="1946" s="215" customFormat="1"/>
    <row r="1947" s="215" customFormat="1"/>
    <row r="1948" s="215" customFormat="1"/>
    <row r="1949" s="215" customFormat="1"/>
    <row r="1950" s="215" customFormat="1"/>
    <row r="1951" s="215" customFormat="1"/>
    <row r="1952" s="215" customFormat="1"/>
    <row r="1953" s="215" customFormat="1"/>
    <row r="1954" s="215" customFormat="1"/>
    <row r="1955" s="215" customFormat="1"/>
    <row r="1956" s="215" customFormat="1"/>
    <row r="1957" s="215" customFormat="1"/>
    <row r="1958" s="215" customFormat="1"/>
    <row r="1959" s="215" customFormat="1"/>
    <row r="1960" s="215" customFormat="1"/>
    <row r="1961" s="215" customFormat="1"/>
    <row r="1962" s="215" customFormat="1"/>
    <row r="1963" s="215" customFormat="1"/>
    <row r="1964" s="215" customFormat="1"/>
    <row r="1965" s="215" customFormat="1"/>
    <row r="1966" s="215" customFormat="1"/>
    <row r="1967" s="215" customFormat="1"/>
    <row r="1968" s="215" customFormat="1"/>
    <row r="1969" s="215" customFormat="1"/>
    <row r="1970" s="215" customFormat="1"/>
    <row r="1971" s="215" customFormat="1"/>
    <row r="1972" s="215" customFormat="1"/>
    <row r="1973" s="215" customFormat="1"/>
    <row r="1974" s="215" customFormat="1"/>
    <row r="1975" s="215" customFormat="1"/>
    <row r="1976" s="215" customFormat="1"/>
    <row r="1977" s="215" customFormat="1"/>
    <row r="1978" s="215" customFormat="1"/>
    <row r="1979" s="215" customFormat="1"/>
    <row r="1980" s="215" customFormat="1"/>
    <row r="1981" s="215" customFormat="1"/>
    <row r="1982" s="215" customFormat="1"/>
    <row r="1983" s="215" customFormat="1"/>
    <row r="1984" s="215" customFormat="1"/>
    <row r="1985" s="215" customFormat="1"/>
    <row r="1986" s="215" customFormat="1"/>
    <row r="1987" s="215" customFormat="1"/>
    <row r="1988" s="215" customFormat="1"/>
    <row r="1989" s="215" customFormat="1"/>
    <row r="1990" s="215" customFormat="1"/>
    <row r="1991" s="215" customFormat="1"/>
    <row r="1992" s="215" customFormat="1"/>
    <row r="1993" s="215" customFormat="1"/>
    <row r="1994" s="215" customFormat="1"/>
    <row r="1995" s="215" customFormat="1"/>
    <row r="1996" s="215" customFormat="1"/>
    <row r="1997" s="215" customFormat="1"/>
    <row r="1998" s="215" customFormat="1"/>
    <row r="1999" s="215" customFormat="1"/>
    <row r="2000" s="215" customFormat="1"/>
    <row r="2001" s="215" customFormat="1"/>
    <row r="2002" s="215" customFormat="1"/>
    <row r="2003" s="215" customFormat="1"/>
    <row r="2004" s="215" customFormat="1"/>
    <row r="2005" s="215" customFormat="1"/>
    <row r="2006" s="215" customFormat="1"/>
    <row r="2007" s="215" customFormat="1"/>
    <row r="2008" s="215" customFormat="1"/>
    <row r="2009" s="215" customFormat="1"/>
    <row r="2010" s="215" customFormat="1"/>
    <row r="2011" s="215" customFormat="1"/>
    <row r="2012" s="215" customFormat="1"/>
    <row r="2013" s="215" customFormat="1"/>
    <row r="2014" s="215" customFormat="1"/>
    <row r="2015" s="215" customFormat="1"/>
    <row r="2016" s="215" customFormat="1"/>
    <row r="2017" s="215" customFormat="1"/>
    <row r="2018" s="215" customFormat="1"/>
    <row r="2019" s="215" customFormat="1"/>
    <row r="2020" s="215" customFormat="1"/>
    <row r="2021" s="215" customFormat="1"/>
    <row r="2022" s="215" customFormat="1"/>
    <row r="2023" s="215" customFormat="1"/>
    <row r="2024" s="215" customFormat="1"/>
    <row r="2025" s="215" customFormat="1"/>
    <row r="2026" s="215" customFormat="1"/>
    <row r="2027" s="215" customFormat="1"/>
    <row r="2028" s="215" customFormat="1"/>
    <row r="2029" s="215" customFormat="1"/>
    <row r="2030" s="215" customFormat="1"/>
    <row r="2031" s="215" customFormat="1"/>
    <row r="2032" s="215" customFormat="1"/>
    <row r="2033" s="215" customFormat="1"/>
    <row r="2034" s="215" customFormat="1"/>
    <row r="2035" s="215" customFormat="1"/>
    <row r="2036" s="215" customFormat="1"/>
    <row r="2037" s="215" customFormat="1"/>
    <row r="2038" s="215" customFormat="1"/>
    <row r="2039" s="215" customFormat="1"/>
    <row r="2040" s="215" customFormat="1"/>
    <row r="2041" s="215" customFormat="1"/>
    <row r="2042" s="215" customFormat="1"/>
    <row r="2043" s="215" customFormat="1"/>
    <row r="2044" s="215" customFormat="1"/>
    <row r="2045" s="215" customFormat="1"/>
    <row r="2046" s="215" customFormat="1"/>
    <row r="2047" s="215" customFormat="1"/>
    <row r="2048" s="215" customFormat="1"/>
    <row r="2049" s="215" customFormat="1"/>
    <row r="2050" s="215" customFormat="1"/>
    <row r="2051" s="215" customFormat="1"/>
    <row r="2052" s="215" customFormat="1"/>
    <row r="2053" s="215" customFormat="1"/>
    <row r="2054" s="215" customFormat="1"/>
    <row r="2055" s="215" customFormat="1"/>
    <row r="2056" s="215" customFormat="1"/>
    <row r="2057" s="215" customFormat="1"/>
    <row r="2058" s="215" customFormat="1"/>
    <row r="2059" s="215" customFormat="1"/>
    <row r="2060" s="215" customFormat="1"/>
    <row r="2061" s="215" customFormat="1"/>
    <row r="2062" s="215" customFormat="1"/>
    <row r="2063" s="215" customFormat="1"/>
    <row r="2064" s="215" customFormat="1"/>
    <row r="2065" s="215" customFormat="1"/>
    <row r="2066" s="215" customFormat="1"/>
    <row r="2067" s="215" customFormat="1"/>
    <row r="2068" s="215" customFormat="1"/>
    <row r="2069" s="215" customFormat="1"/>
    <row r="2070" s="215" customFormat="1"/>
    <row r="2071" s="215" customFormat="1"/>
    <row r="2072" s="215" customFormat="1"/>
    <row r="2073" s="215" customFormat="1"/>
    <row r="2074" s="215" customFormat="1"/>
    <row r="2075" s="215" customFormat="1"/>
    <row r="2076" s="215" customFormat="1"/>
    <row r="2077" s="215" customFormat="1"/>
    <row r="2078" s="215" customFormat="1"/>
    <row r="2079" s="215" customFormat="1"/>
    <row r="2080" s="215" customFormat="1"/>
    <row r="2081" s="215" customFormat="1"/>
    <row r="2082" s="215" customFormat="1"/>
    <row r="2083" s="215" customFormat="1"/>
    <row r="2084" s="215" customFormat="1"/>
    <row r="2085" s="215" customFormat="1"/>
    <row r="2086" s="215" customFormat="1"/>
    <row r="2087" s="215" customFormat="1"/>
    <row r="2088" s="215" customFormat="1"/>
    <row r="2089" s="215" customFormat="1"/>
    <row r="2090" s="215" customFormat="1"/>
    <row r="2091" s="215" customFormat="1"/>
    <row r="2092" s="215" customFormat="1"/>
    <row r="2093" s="215" customFormat="1"/>
    <row r="2094" s="215" customFormat="1"/>
    <row r="2095" s="215" customFormat="1"/>
    <row r="2096" s="215" customFormat="1"/>
    <row r="2097" s="215" customFormat="1"/>
    <row r="2098" s="215" customFormat="1"/>
    <row r="2099" s="215" customFormat="1"/>
    <row r="2100" s="215" customFormat="1"/>
    <row r="2101" s="215" customFormat="1"/>
    <row r="2102" s="215" customFormat="1"/>
    <row r="2103" s="215" customFormat="1"/>
    <row r="2104" s="215" customFormat="1"/>
    <row r="2105" s="215" customFormat="1"/>
    <row r="2106" s="215" customFormat="1"/>
    <row r="2107" s="215" customFormat="1"/>
    <row r="2108" s="215" customFormat="1"/>
    <row r="2109" s="215" customFormat="1"/>
    <row r="2110" s="215" customFormat="1"/>
    <row r="2111" s="215" customFormat="1"/>
    <row r="2112" s="215" customFormat="1"/>
    <row r="2113" s="215" customFormat="1"/>
    <row r="2114" s="215" customFormat="1"/>
    <row r="2115" s="215" customFormat="1"/>
    <row r="2116" s="215" customFormat="1"/>
    <row r="2117" s="215" customFormat="1"/>
    <row r="2118" s="215" customFormat="1"/>
    <row r="2119" s="215" customFormat="1"/>
    <row r="2120" s="215" customFormat="1"/>
    <row r="2121" s="215" customFormat="1"/>
    <row r="2122" s="215" customFormat="1"/>
    <row r="2123" s="215" customFormat="1"/>
    <row r="2124" s="215" customFormat="1"/>
    <row r="2125" s="215" customFormat="1"/>
    <row r="2126" s="215" customFormat="1"/>
    <row r="2127" s="215" customFormat="1"/>
    <row r="2128" s="215" customFormat="1"/>
    <row r="2129" s="215" customFormat="1"/>
    <row r="2130" s="215" customFormat="1"/>
    <row r="2131" s="215" customFormat="1"/>
    <row r="2132" s="215" customFormat="1"/>
    <row r="2133" s="215" customFormat="1"/>
    <row r="2134" s="215" customFormat="1"/>
    <row r="2135" s="215" customFormat="1"/>
    <row r="2136" s="215" customFormat="1"/>
    <row r="2137" s="215" customFormat="1"/>
    <row r="2138" s="215" customFormat="1"/>
    <row r="2139" s="215" customFormat="1"/>
    <row r="2140" s="215" customFormat="1"/>
    <row r="2141" s="215" customFormat="1"/>
    <row r="2142" s="215" customFormat="1"/>
    <row r="2143" s="215" customFormat="1"/>
    <row r="2144" s="215" customFormat="1"/>
    <row r="2145" s="215" customFormat="1"/>
    <row r="2146" s="215" customFormat="1"/>
    <row r="2147" s="215" customFormat="1"/>
    <row r="2148" s="215" customFormat="1"/>
    <row r="2149" s="215" customFormat="1"/>
    <row r="2150" s="215" customFormat="1"/>
    <row r="2151" s="215" customFormat="1"/>
    <row r="2152" s="215" customFormat="1"/>
    <row r="2153" s="215" customFormat="1"/>
    <row r="2154" s="215" customFormat="1"/>
    <row r="2155" s="215" customFormat="1"/>
    <row r="2156" s="215" customFormat="1"/>
    <row r="2157" s="215" customFormat="1"/>
    <row r="2158" s="215" customFormat="1"/>
    <row r="2159" s="215" customFormat="1"/>
    <row r="2160" s="215" customFormat="1"/>
    <row r="2161" s="215" customFormat="1"/>
    <row r="2162" s="215" customFormat="1"/>
    <row r="2163" s="215" customFormat="1"/>
    <row r="2164" s="215" customFormat="1"/>
    <row r="2165" s="215" customFormat="1"/>
    <row r="2166" s="215" customFormat="1"/>
    <row r="2167" s="215" customFormat="1"/>
    <row r="2168" s="215" customFormat="1"/>
    <row r="2169" s="215" customFormat="1"/>
    <row r="2170" s="215" customFormat="1"/>
    <row r="2171" s="215" customFormat="1"/>
    <row r="2172" s="215" customFormat="1"/>
    <row r="2173" s="215" customFormat="1"/>
    <row r="2174" s="215" customFormat="1"/>
    <row r="2175" s="215" customFormat="1"/>
    <row r="2176" s="215" customFormat="1"/>
    <row r="2177" s="215" customFormat="1"/>
    <row r="2178" s="215" customFormat="1"/>
    <row r="2179" s="215" customFormat="1"/>
    <row r="2180" s="215" customFormat="1"/>
    <row r="2181" s="215" customFormat="1"/>
    <row r="2182" s="215" customFormat="1"/>
    <row r="2183" s="215" customFormat="1"/>
    <row r="2184" s="215" customFormat="1"/>
    <row r="2185" s="215" customFormat="1"/>
    <row r="2186" s="215" customFormat="1"/>
    <row r="2187" s="215" customFormat="1"/>
    <row r="2188" s="215" customFormat="1"/>
    <row r="2189" s="215" customFormat="1"/>
    <row r="2190" s="215" customFormat="1"/>
    <row r="2191" s="215" customFormat="1"/>
    <row r="2192" s="215" customFormat="1"/>
    <row r="2193" s="215" customFormat="1"/>
    <row r="2194" s="215" customFormat="1"/>
    <row r="2195" s="215" customFormat="1"/>
    <row r="2196" s="215" customFormat="1"/>
    <row r="2197" s="215" customFormat="1"/>
    <row r="2198" s="215" customFormat="1"/>
    <row r="2199" s="215" customFormat="1"/>
    <row r="2200" s="215" customFormat="1"/>
    <row r="2201" s="215" customFormat="1"/>
    <row r="2202" s="215" customFormat="1"/>
    <row r="2203" s="215" customFormat="1"/>
    <row r="2204" s="215" customFormat="1"/>
    <row r="2205" s="215" customFormat="1"/>
    <row r="2206" s="215" customFormat="1"/>
    <row r="2207" s="215" customFormat="1"/>
    <row r="2208" s="215" customFormat="1"/>
    <row r="2209" s="215" customFormat="1"/>
    <row r="2210" s="215" customFormat="1"/>
    <row r="2211" s="215" customFormat="1"/>
    <row r="2212" s="215" customFormat="1"/>
    <row r="2213" s="215" customFormat="1"/>
    <row r="2214" s="215" customFormat="1"/>
    <row r="2215" s="215" customFormat="1"/>
    <row r="2216" s="215" customFormat="1"/>
    <row r="2217" s="215" customFormat="1"/>
    <row r="2218" s="215" customFormat="1"/>
    <row r="2219" s="215" customFormat="1"/>
    <row r="2220" s="215" customFormat="1"/>
    <row r="2221" s="215" customFormat="1"/>
    <row r="2222" s="215" customFormat="1"/>
    <row r="2223" s="215" customFormat="1"/>
    <row r="2224" s="215" customFormat="1"/>
    <row r="2225" s="215" customFormat="1"/>
    <row r="2226" s="215" customFormat="1"/>
    <row r="2227" s="215" customFormat="1"/>
    <row r="2228" s="215" customFormat="1"/>
    <row r="2229" s="215" customFormat="1"/>
    <row r="2230" s="215" customFormat="1"/>
    <row r="2231" s="215" customFormat="1"/>
    <row r="2232" s="215" customFormat="1"/>
    <row r="2233" s="215" customFormat="1"/>
    <row r="2234" s="215" customFormat="1"/>
    <row r="2235" s="215" customFormat="1"/>
    <row r="2236" s="215" customFormat="1"/>
    <row r="2237" s="215" customFormat="1"/>
    <row r="2238" s="215" customFormat="1"/>
    <row r="2239" s="215" customFormat="1"/>
    <row r="2240" s="215" customFormat="1"/>
    <row r="2241" s="215" customFormat="1"/>
    <row r="2242" s="215" customFormat="1"/>
    <row r="2243" s="215" customFormat="1"/>
    <row r="2244" s="215" customFormat="1"/>
    <row r="2245" s="215" customFormat="1"/>
    <row r="2246" s="215" customFormat="1"/>
    <row r="2247" s="215" customFormat="1"/>
    <row r="2248" s="215" customFormat="1"/>
    <row r="2249" s="215" customFormat="1"/>
    <row r="2250" s="215" customFormat="1"/>
    <row r="2251" s="215" customFormat="1"/>
    <row r="2252" s="215" customFormat="1"/>
    <row r="2253" s="215" customFormat="1"/>
    <row r="2254" s="215" customFormat="1"/>
    <row r="2255" s="215" customFormat="1"/>
    <row r="2256" s="215" customFormat="1"/>
    <row r="2257" s="215" customFormat="1"/>
    <row r="2258" s="215" customFormat="1"/>
    <row r="2259" s="215" customFormat="1"/>
    <row r="2260" s="215" customFormat="1"/>
    <row r="2261" s="215" customFormat="1"/>
    <row r="2262" s="215" customFormat="1"/>
    <row r="2263" s="215" customFormat="1"/>
    <row r="2264" s="215" customFormat="1"/>
    <row r="2265" s="215" customFormat="1"/>
    <row r="2266" s="215" customFormat="1"/>
    <row r="2267" s="215" customFormat="1"/>
    <row r="2268" s="215" customFormat="1"/>
    <row r="2269" s="215" customFormat="1"/>
    <row r="2270" s="215" customFormat="1"/>
    <row r="2271" s="215" customFormat="1"/>
    <row r="2272" s="215" customFormat="1"/>
    <row r="2273" s="215" customFormat="1"/>
    <row r="2274" s="215" customFormat="1"/>
    <row r="2275" s="215" customFormat="1"/>
    <row r="2276" s="215" customFormat="1"/>
    <row r="2277" s="215" customFormat="1"/>
    <row r="2278" s="215" customFormat="1"/>
    <row r="2279" s="215" customFormat="1"/>
    <row r="2280" s="215" customFormat="1"/>
    <row r="2281" s="215" customFormat="1"/>
    <row r="2282" s="215" customFormat="1"/>
    <row r="2283" s="215" customFormat="1"/>
    <row r="2284" s="215" customFormat="1"/>
    <row r="2285" s="215" customFormat="1"/>
    <row r="2286" s="215" customFormat="1"/>
    <row r="2287" s="215" customFormat="1"/>
    <row r="2288" s="215" customFormat="1"/>
    <row r="2289" s="215" customFormat="1"/>
    <row r="2290" s="215" customFormat="1"/>
    <row r="2291" s="215" customFormat="1"/>
    <row r="2292" s="215" customFormat="1"/>
    <row r="2293" s="215" customFormat="1"/>
    <row r="2294" s="215" customFormat="1"/>
    <row r="2295" s="215" customFormat="1"/>
    <row r="2296" s="215" customFormat="1"/>
    <row r="2297" s="215" customFormat="1"/>
    <row r="2298" s="215" customFormat="1"/>
    <row r="2299" s="215" customFormat="1"/>
    <row r="2300" s="215" customFormat="1"/>
    <row r="2301" s="215" customFormat="1"/>
    <row r="2302" s="215" customFormat="1"/>
    <row r="2303" s="215" customFormat="1"/>
    <row r="2304" s="215" customFormat="1"/>
    <row r="2305" s="215" customFormat="1"/>
    <row r="2306" s="215" customFormat="1"/>
    <row r="2307" s="215" customFormat="1"/>
    <row r="2308" s="215" customFormat="1"/>
    <row r="2309" s="215" customFormat="1"/>
    <row r="2310" s="215" customFormat="1"/>
    <row r="2311" s="215" customFormat="1"/>
    <row r="2312" s="215" customFormat="1"/>
    <row r="2313" s="215" customFormat="1"/>
    <row r="2314" s="215" customFormat="1"/>
    <row r="2315" s="215" customFormat="1"/>
    <row r="2316" s="215" customFormat="1"/>
    <row r="2317" s="215" customFormat="1"/>
    <row r="2318" s="215" customFormat="1"/>
    <row r="2319" s="215" customFormat="1"/>
    <row r="2320" s="215" customFormat="1"/>
    <row r="2321" s="215" customFormat="1"/>
    <row r="2322" s="215" customFormat="1"/>
    <row r="2323" s="215" customFormat="1"/>
    <row r="2324" s="215" customFormat="1"/>
    <row r="2325" s="215" customFormat="1"/>
    <row r="2326" s="215" customFormat="1"/>
    <row r="2327" s="215" customFormat="1"/>
    <row r="2328" s="215" customFormat="1"/>
    <row r="2329" s="215" customFormat="1"/>
    <row r="2330" s="215" customFormat="1"/>
    <row r="2331" s="215" customFormat="1"/>
    <row r="2332" s="215" customFormat="1"/>
    <row r="2333" s="215" customFormat="1"/>
    <row r="2334" s="215" customFormat="1"/>
    <row r="2335" s="215" customFormat="1"/>
    <row r="2336" s="215" customFormat="1"/>
    <row r="2337" s="215" customFormat="1"/>
    <row r="2338" s="215" customFormat="1"/>
    <row r="2339" s="215" customFormat="1"/>
    <row r="2340" s="215" customFormat="1"/>
    <row r="2341" s="215" customFormat="1"/>
    <row r="2342" s="215" customFormat="1"/>
    <row r="2343" s="215" customFormat="1"/>
    <row r="2344" s="215" customFormat="1"/>
    <row r="2345" s="215" customFormat="1"/>
    <row r="2346" s="215" customFormat="1"/>
    <row r="2347" s="215" customFormat="1"/>
    <row r="2348" s="215" customFormat="1"/>
    <row r="2349" s="215" customFormat="1"/>
    <row r="2350" s="215" customFormat="1"/>
    <row r="2351" s="215" customFormat="1"/>
    <row r="2352" s="215" customFormat="1"/>
    <row r="2353" s="215" customFormat="1"/>
    <row r="2354" s="215" customFormat="1"/>
    <row r="2355" s="215" customFormat="1"/>
    <row r="2356" s="215" customFormat="1"/>
    <row r="2357" s="215" customFormat="1"/>
    <row r="2358" s="215" customFormat="1"/>
    <row r="2359" s="215" customFormat="1"/>
    <row r="2360" s="215" customFormat="1"/>
    <row r="2361" s="215" customFormat="1"/>
    <row r="2362" s="215" customFormat="1"/>
    <row r="2363" s="215" customFormat="1"/>
    <row r="2364" s="215" customFormat="1"/>
    <row r="2365" s="215" customFormat="1"/>
    <row r="2366" s="215" customFormat="1"/>
    <row r="2367" s="215" customFormat="1"/>
    <row r="2368" s="215" customFormat="1"/>
    <row r="2369" s="215" customFormat="1"/>
    <row r="2370" s="215" customFormat="1"/>
    <row r="2371" s="215" customFormat="1"/>
    <row r="2372" s="215" customFormat="1"/>
    <row r="2373" s="215" customFormat="1"/>
    <row r="2374" s="215" customFormat="1"/>
    <row r="2375" s="215" customFormat="1"/>
    <row r="2376" s="215" customFormat="1"/>
    <row r="2377" s="215" customFormat="1"/>
    <row r="2378" s="215" customFormat="1"/>
    <row r="2379" s="215" customFormat="1"/>
    <row r="2380" s="215" customFormat="1"/>
    <row r="2381" s="215" customFormat="1"/>
    <row r="2382" s="215" customFormat="1"/>
    <row r="2383" s="215" customFormat="1"/>
    <row r="2384" s="215" customFormat="1"/>
    <row r="2385" s="215" customFormat="1"/>
    <row r="2386" s="215" customFormat="1"/>
    <row r="2387" s="215" customFormat="1"/>
    <row r="2388" s="215" customFormat="1"/>
    <row r="2389" s="215" customFormat="1"/>
    <row r="2390" s="215" customFormat="1"/>
    <row r="2391" s="215" customFormat="1"/>
    <row r="2392" s="215" customFormat="1"/>
    <row r="2393" s="215" customFormat="1"/>
    <row r="2394" s="215" customFormat="1"/>
    <row r="2395" s="215" customFormat="1"/>
    <row r="2396" s="215" customFormat="1"/>
    <row r="2397" s="215" customFormat="1"/>
    <row r="2398" s="215" customFormat="1"/>
    <row r="2399" s="215" customFormat="1"/>
    <row r="2400" s="215" customFormat="1"/>
    <row r="2401" s="215" customFormat="1"/>
    <row r="2402" s="215" customFormat="1"/>
    <row r="2403" s="215" customFormat="1"/>
    <row r="2404" s="215" customFormat="1"/>
    <row r="2405" s="215" customFormat="1"/>
    <row r="2406" s="215" customFormat="1"/>
    <row r="2407" s="215" customFormat="1"/>
    <row r="2408" s="215" customFormat="1"/>
    <row r="2409" s="215" customFormat="1"/>
    <row r="2410" s="215" customFormat="1"/>
    <row r="2411" s="215" customFormat="1"/>
    <row r="2412" s="215" customFormat="1"/>
    <row r="2413" s="215" customFormat="1"/>
    <row r="2414" s="215" customFormat="1"/>
    <row r="2415" s="215" customFormat="1"/>
    <row r="2416" s="215" customFormat="1"/>
    <row r="2417" s="215" customFormat="1"/>
    <row r="2418" s="215" customFormat="1"/>
    <row r="2419" s="215" customFormat="1"/>
    <row r="2420" s="215" customFormat="1"/>
    <row r="2421" s="215" customFormat="1"/>
    <row r="2422" s="215" customFormat="1"/>
    <row r="2423" s="215" customFormat="1"/>
    <row r="2424" s="215" customFormat="1"/>
    <row r="2425" s="215" customFormat="1"/>
    <row r="2426" s="215" customFormat="1"/>
    <row r="2427" s="215" customFormat="1"/>
    <row r="2428" s="215" customFormat="1"/>
    <row r="2429" s="215" customFormat="1"/>
    <row r="2430" s="215" customFormat="1"/>
    <row r="2431" s="215" customFormat="1"/>
    <row r="2432" s="215" customFormat="1"/>
    <row r="2433" s="215" customFormat="1"/>
    <row r="2434" s="215" customFormat="1"/>
    <row r="2435" s="215" customFormat="1"/>
    <row r="2436" s="215" customFormat="1"/>
    <row r="2437" s="215" customFormat="1"/>
    <row r="2438" s="215" customFormat="1"/>
    <row r="2439" s="215" customFormat="1"/>
    <row r="2440" s="215" customFormat="1"/>
    <row r="2441" s="215" customFormat="1"/>
    <row r="2442" s="215" customFormat="1"/>
    <row r="2443" s="215" customFormat="1"/>
    <row r="2444" s="215" customFormat="1"/>
    <row r="2445" s="215" customFormat="1"/>
    <row r="2446" s="215" customFormat="1"/>
    <row r="2447" s="215" customFormat="1"/>
    <row r="2448" s="215" customFormat="1"/>
    <row r="2449" s="215" customFormat="1"/>
    <row r="2450" s="215" customFormat="1"/>
    <row r="2451" s="215" customFormat="1"/>
    <row r="2452" s="215" customFormat="1"/>
    <row r="2453" s="215" customFormat="1"/>
    <row r="2454" s="215" customFormat="1"/>
    <row r="2455" s="215" customFormat="1"/>
    <row r="2456" s="215" customFormat="1"/>
    <row r="2457" s="215" customFormat="1"/>
    <row r="2458" s="215" customFormat="1"/>
    <row r="2459" s="215" customFormat="1"/>
    <row r="2460" s="215" customFormat="1"/>
    <row r="2461" s="215" customFormat="1"/>
    <row r="2462" s="215" customFormat="1"/>
    <row r="2463" s="215" customFormat="1"/>
    <row r="2464" s="215" customFormat="1"/>
    <row r="2465" s="215" customFormat="1"/>
    <row r="2466" s="215" customFormat="1"/>
    <row r="2467" s="215" customFormat="1"/>
    <row r="2468" s="215" customFormat="1"/>
    <row r="2469" s="215" customFormat="1"/>
    <row r="2470" s="215" customFormat="1"/>
    <row r="2471" s="215" customFormat="1"/>
    <row r="2472" s="215" customFormat="1"/>
    <row r="2473" s="215" customFormat="1"/>
    <row r="2474" s="215" customFormat="1"/>
    <row r="2475" s="215" customFormat="1"/>
    <row r="2476" s="215" customFormat="1"/>
    <row r="2477" s="215" customFormat="1"/>
    <row r="2478" s="215" customFormat="1"/>
    <row r="2479" s="215" customFormat="1"/>
    <row r="2480" s="215" customFormat="1"/>
    <row r="2481" s="215" customFormat="1"/>
    <row r="2482" s="215" customFormat="1"/>
    <row r="2483" s="215" customFormat="1"/>
    <row r="2484" s="215" customFormat="1"/>
    <row r="2485" s="215" customFormat="1"/>
    <row r="2486" s="215" customFormat="1"/>
    <row r="2487" s="215" customFormat="1"/>
    <row r="2488" s="215" customFormat="1"/>
    <row r="2489" s="215" customFormat="1"/>
    <row r="2490" s="215" customFormat="1"/>
    <row r="2491" s="215" customFormat="1"/>
    <row r="2492" s="215" customFormat="1"/>
    <row r="2493" s="215" customFormat="1"/>
    <row r="2494" s="215" customFormat="1"/>
    <row r="2495" s="215" customFormat="1"/>
    <row r="2496" s="215" customFormat="1"/>
    <row r="2497" s="215" customFormat="1"/>
    <row r="2498" s="215" customFormat="1"/>
    <row r="2499" s="215" customFormat="1"/>
    <row r="2500" s="215" customFormat="1"/>
    <row r="2501" s="215" customFormat="1"/>
    <row r="2502" s="215" customFormat="1"/>
    <row r="2503" s="215" customFormat="1"/>
    <row r="2504" s="215" customFormat="1"/>
    <row r="2505" s="215" customFormat="1"/>
    <row r="2506" s="215" customFormat="1"/>
    <row r="2507" s="215" customFormat="1"/>
    <row r="2508" s="215" customFormat="1"/>
    <row r="2509" s="215" customFormat="1"/>
    <row r="2510" s="215" customFormat="1"/>
    <row r="2511" s="215" customFormat="1"/>
    <row r="2512" s="215" customFormat="1"/>
    <row r="2513" s="215" customFormat="1"/>
    <row r="2514" s="215" customFormat="1"/>
    <row r="2515" s="215" customFormat="1"/>
    <row r="2516" s="215" customFormat="1"/>
    <row r="2517" s="215" customFormat="1"/>
    <row r="2518" s="215" customFormat="1"/>
    <row r="2519" s="215" customFormat="1"/>
    <row r="2520" s="215" customFormat="1"/>
    <row r="2521" s="215" customFormat="1"/>
    <row r="2522" s="215" customFormat="1"/>
    <row r="2523" s="215" customFormat="1"/>
    <row r="2524" s="215" customFormat="1"/>
    <row r="2525" s="215" customFormat="1"/>
    <row r="2526" s="215" customFormat="1"/>
    <row r="2527" s="215" customFormat="1"/>
    <row r="2528" s="215" customFormat="1"/>
    <row r="2529" s="215" customFormat="1"/>
    <row r="2530" s="215" customFormat="1"/>
    <row r="2531" s="215" customFormat="1"/>
    <row r="2532" s="215" customFormat="1"/>
    <row r="2533" s="215" customFormat="1"/>
    <row r="2534" s="215" customFormat="1"/>
    <row r="2535" s="215" customFormat="1"/>
    <row r="2536" s="215" customFormat="1"/>
    <row r="2537" s="215" customFormat="1"/>
    <row r="2538" s="215" customFormat="1"/>
    <row r="2539" s="215" customFormat="1"/>
    <row r="2540" s="215" customFormat="1"/>
    <row r="2541" s="215" customFormat="1"/>
    <row r="2542" s="215" customFormat="1"/>
    <row r="2543" s="215" customFormat="1"/>
    <row r="2544" s="215" customFormat="1"/>
    <row r="2545" s="215" customFormat="1"/>
    <row r="2546" s="215" customFormat="1"/>
    <row r="2547" s="215" customFormat="1"/>
    <row r="2548" s="215" customFormat="1"/>
    <row r="2549" s="215" customFormat="1"/>
    <row r="2550" s="215" customFormat="1"/>
    <row r="2551" s="215" customFormat="1"/>
    <row r="2552" s="215" customFormat="1"/>
    <row r="2553" s="215" customFormat="1"/>
    <row r="2554" s="215" customFormat="1"/>
    <row r="2555" s="215" customFormat="1"/>
    <row r="2556" s="215" customFormat="1"/>
    <row r="2557" s="215" customFormat="1"/>
    <row r="2558" s="215" customFormat="1"/>
    <row r="2559" s="215" customFormat="1"/>
    <row r="2560" s="215" customFormat="1"/>
    <row r="2561" s="215" customFormat="1"/>
    <row r="2562" s="215" customFormat="1"/>
    <row r="2563" s="215" customFormat="1"/>
    <row r="2564" s="215" customFormat="1"/>
    <row r="2565" s="215" customFormat="1"/>
    <row r="2566" s="215" customFormat="1"/>
    <row r="2567" s="215" customFormat="1"/>
    <row r="2568" s="215" customFormat="1"/>
    <row r="2569" s="215" customFormat="1"/>
    <row r="2570" s="215" customFormat="1"/>
    <row r="2571" s="215" customFormat="1"/>
    <row r="2572" s="215" customFormat="1"/>
    <row r="2573" s="215" customFormat="1"/>
    <row r="2574" s="215" customFormat="1"/>
    <row r="2575" s="215" customFormat="1"/>
    <row r="2576" s="215" customFormat="1"/>
    <row r="2577" s="215" customFormat="1"/>
    <row r="2578" s="215" customFormat="1"/>
    <row r="2579" s="215" customFormat="1"/>
    <row r="2580" s="215" customFormat="1"/>
    <row r="2581" s="215" customFormat="1"/>
    <row r="2582" s="215" customFormat="1"/>
    <row r="2583" s="215" customFormat="1"/>
    <row r="2584" s="215" customFormat="1"/>
    <row r="2585" s="215" customFormat="1"/>
    <row r="2586" s="215" customFormat="1"/>
    <row r="2587" s="215" customFormat="1"/>
    <row r="2588" s="215" customFormat="1"/>
    <row r="2589" s="215" customFormat="1"/>
    <row r="2590" s="215" customFormat="1"/>
    <row r="2591" s="215" customFormat="1"/>
    <row r="2592" s="215" customFormat="1"/>
    <row r="2593" s="215" customFormat="1"/>
    <row r="2594" s="215" customFormat="1"/>
    <row r="2595" s="215" customFormat="1"/>
    <row r="2596" s="215" customFormat="1"/>
    <row r="2597" s="215" customFormat="1"/>
    <row r="2598" s="215" customFormat="1"/>
    <row r="2599" s="215" customFormat="1"/>
    <row r="2600" s="215" customFormat="1"/>
    <row r="2601" s="215" customFormat="1"/>
    <row r="2602" s="215" customFormat="1"/>
    <row r="2603" s="215" customFormat="1"/>
    <row r="2604" s="215" customFormat="1"/>
    <row r="2605" s="215" customFormat="1"/>
    <row r="2606" s="215" customFormat="1"/>
    <row r="2607" s="215" customFormat="1"/>
    <row r="2608" s="215" customFormat="1"/>
    <row r="2609" s="215" customFormat="1"/>
    <row r="2610" s="215" customFormat="1"/>
    <row r="2611" s="215" customFormat="1"/>
    <row r="2612" s="215" customFormat="1"/>
    <row r="2613" s="215" customFormat="1"/>
    <row r="2614" s="215" customFormat="1"/>
    <row r="2615" s="215" customFormat="1"/>
    <row r="2616" s="215" customFormat="1"/>
    <row r="2617" s="215" customFormat="1"/>
  </sheetData>
  <mergeCells count="1346">
    <mergeCell ref="AZ52:BA52"/>
    <mergeCell ref="AZ53:BA53"/>
    <mergeCell ref="AZ54:BA54"/>
    <mergeCell ref="AZ55:BA55"/>
    <mergeCell ref="AZ56:BA56"/>
    <mergeCell ref="AZ57:BA57"/>
    <mergeCell ref="AZ58:BA58"/>
    <mergeCell ref="BA196:BB196"/>
    <mergeCell ref="AH720:AL720"/>
    <mergeCell ref="V722:Y722"/>
    <mergeCell ref="AL692:AM692"/>
    <mergeCell ref="AN692:AO692"/>
    <mergeCell ref="AH689:AK689"/>
    <mergeCell ref="AL689:AM689"/>
    <mergeCell ref="AN689:AO689"/>
    <mergeCell ref="AP689:AR689"/>
    <mergeCell ref="AH690:AK690"/>
    <mergeCell ref="AL690:AM690"/>
    <mergeCell ref="AA711:AF711"/>
    <mergeCell ref="AN694:AO694"/>
    <mergeCell ref="AP694:AR694"/>
    <mergeCell ref="AH695:AK695"/>
    <mergeCell ref="AL695:AM695"/>
    <mergeCell ref="AN695:AO695"/>
    <mergeCell ref="AP695:AR695"/>
    <mergeCell ref="AP692:AR692"/>
    <mergeCell ref="AH693:AK693"/>
    <mergeCell ref="AL693:AM693"/>
    <mergeCell ref="AN693:AO693"/>
    <mergeCell ref="AP693:AR693"/>
    <mergeCell ref="AO629:AP629"/>
    <mergeCell ref="AH630:AI630"/>
    <mergeCell ref="H724:K724"/>
    <mergeCell ref="L724:N724"/>
    <mergeCell ref="O724:P724"/>
    <mergeCell ref="Q724:R724"/>
    <mergeCell ref="V724:Y724"/>
    <mergeCell ref="K720:L720"/>
    <mergeCell ref="AT131:AW131"/>
    <mergeCell ref="AU197:AV197"/>
    <mergeCell ref="AW197:AY197"/>
    <mergeCell ref="BA197:BB197"/>
    <mergeCell ref="AM198:AP198"/>
    <mergeCell ref="AH239:AL239"/>
    <mergeCell ref="S337:U337"/>
    <mergeCell ref="AG53:AH53"/>
    <mergeCell ref="AJ194:AJ196"/>
    <mergeCell ref="AK195:AL195"/>
    <mergeCell ref="AU196:AV196"/>
    <mergeCell ref="AW196:AY196"/>
    <mergeCell ref="M720:O720"/>
    <mergeCell ref="P720:R720"/>
    <mergeCell ref="S720:V720"/>
    <mergeCell ref="W720:Y720"/>
    <mergeCell ref="Z720:AB720"/>
    <mergeCell ref="S716:V716"/>
    <mergeCell ref="M718:N718"/>
    <mergeCell ref="O718:R718"/>
    <mergeCell ref="S718:T718"/>
    <mergeCell ref="U718:X718"/>
    <mergeCell ref="AA718:AC718"/>
    <mergeCell ref="L711:O711"/>
    <mergeCell ref="P711:R711"/>
    <mergeCell ref="V711:X711"/>
    <mergeCell ref="O743:Q743"/>
    <mergeCell ref="R743:S743"/>
    <mergeCell ref="T743:U743"/>
    <mergeCell ref="Y743:AB743"/>
    <mergeCell ref="AT743:AV743"/>
    <mergeCell ref="AW743:AX743"/>
    <mergeCell ref="AR731:AU731"/>
    <mergeCell ref="AD732:AD734"/>
    <mergeCell ref="AD735:AD736"/>
    <mergeCell ref="BG736:BH736"/>
    <mergeCell ref="BI736:BK736"/>
    <mergeCell ref="T739:U739"/>
    <mergeCell ref="V739:Y739"/>
    <mergeCell ref="AU739:AV739"/>
    <mergeCell ref="AW739:AZ739"/>
    <mergeCell ref="B727:BL727"/>
    <mergeCell ref="BC729:BH729"/>
    <mergeCell ref="U730:Z730"/>
    <mergeCell ref="C731:E731"/>
    <mergeCell ref="F731:G731"/>
    <mergeCell ref="H731:I731"/>
    <mergeCell ref="M731:P731"/>
    <mergeCell ref="AH731:AJ731"/>
    <mergeCell ref="AK731:AL731"/>
    <mergeCell ref="AM731:AN731"/>
    <mergeCell ref="AY743:AZ743"/>
    <mergeCell ref="BD743:BG743"/>
    <mergeCell ref="J712:K712"/>
    <mergeCell ref="M715:N716"/>
    <mergeCell ref="P715:R715"/>
    <mergeCell ref="U715:V715"/>
    <mergeCell ref="X715:Z715"/>
    <mergeCell ref="AA715:AC715"/>
    <mergeCell ref="M704:N704"/>
    <mergeCell ref="O704:R704"/>
    <mergeCell ref="M706:P706"/>
    <mergeCell ref="Q706:S706"/>
    <mergeCell ref="T706:W706"/>
    <mergeCell ref="L708:N709"/>
    <mergeCell ref="O708:R708"/>
    <mergeCell ref="S708:S709"/>
    <mergeCell ref="T708:U709"/>
    <mergeCell ref="O709:R709"/>
    <mergeCell ref="L697:M697"/>
    <mergeCell ref="N697:P697"/>
    <mergeCell ref="R697:T697"/>
    <mergeCell ref="L699:M699"/>
    <mergeCell ref="N699:Q699"/>
    <mergeCell ref="M702:N702"/>
    <mergeCell ref="O702:R702"/>
    <mergeCell ref="T702:W702"/>
    <mergeCell ref="K694:M694"/>
    <mergeCell ref="N694:P694"/>
    <mergeCell ref="R694:T694"/>
    <mergeCell ref="AH694:AK694"/>
    <mergeCell ref="AL694:AM694"/>
    <mergeCell ref="K691:L692"/>
    <mergeCell ref="N691:Q691"/>
    <mergeCell ref="AH691:AK691"/>
    <mergeCell ref="AL691:AM691"/>
    <mergeCell ref="AN691:AO691"/>
    <mergeCell ref="AP691:AR691"/>
    <mergeCell ref="N692:Q692"/>
    <mergeCell ref="AH692:AK692"/>
    <mergeCell ref="AP690:AR690"/>
    <mergeCell ref="AH687:AK687"/>
    <mergeCell ref="AL687:AM687"/>
    <mergeCell ref="AN687:AO687"/>
    <mergeCell ref="AP687:AR687"/>
    <mergeCell ref="F688:G688"/>
    <mergeCell ref="H688:L688"/>
    <mergeCell ref="AH688:AK688"/>
    <mergeCell ref="AL688:AM688"/>
    <mergeCell ref="AN688:AO688"/>
    <mergeCell ref="AP688:AR688"/>
    <mergeCell ref="L686:P686"/>
    <mergeCell ref="W686:Z686"/>
    <mergeCell ref="AH686:AK686"/>
    <mergeCell ref="AL686:AM686"/>
    <mergeCell ref="AN686:AO686"/>
    <mergeCell ref="AP686:AR686"/>
    <mergeCell ref="AN690:AO690"/>
    <mergeCell ref="AH684:AK684"/>
    <mergeCell ref="AL684:AO684"/>
    <mergeCell ref="AP684:AR684"/>
    <mergeCell ref="H685:J685"/>
    <mergeCell ref="L685:P685"/>
    <mergeCell ref="V685:X685"/>
    <mergeCell ref="AH685:AK685"/>
    <mergeCell ref="AL685:AM685"/>
    <mergeCell ref="AN685:AO685"/>
    <mergeCell ref="AP685:AR685"/>
    <mergeCell ref="P677:Q677"/>
    <mergeCell ref="U677:W677"/>
    <mergeCell ref="O679:R679"/>
    <mergeCell ref="T679:V679"/>
    <mergeCell ref="X679:Z679"/>
    <mergeCell ref="AG679:AK679"/>
    <mergeCell ref="AJ672:AJ673"/>
    <mergeCell ref="AK672:AO672"/>
    <mergeCell ref="AA673:AE673"/>
    <mergeCell ref="AG673:AI673"/>
    <mergeCell ref="AK673:AO673"/>
    <mergeCell ref="Q675:S675"/>
    <mergeCell ref="T675:V675"/>
    <mergeCell ref="O669:R669"/>
    <mergeCell ref="Q672:S673"/>
    <mergeCell ref="T672:U673"/>
    <mergeCell ref="V672:W673"/>
    <mergeCell ref="X672:Y673"/>
    <mergeCell ref="AA672:AI672"/>
    <mergeCell ref="O663:Q663"/>
    <mergeCell ref="S663:U663"/>
    <mergeCell ref="Z663:AD663"/>
    <mergeCell ref="L666:N667"/>
    <mergeCell ref="O666:P667"/>
    <mergeCell ref="Q666:Q667"/>
    <mergeCell ref="R666:V666"/>
    <mergeCell ref="R667:V667"/>
    <mergeCell ref="AC658:AC659"/>
    <mergeCell ref="AD658:AF659"/>
    <mergeCell ref="AG658:AG659"/>
    <mergeCell ref="AH658:AL658"/>
    <mergeCell ref="AH659:AL659"/>
    <mergeCell ref="N661:O661"/>
    <mergeCell ref="P661:S661"/>
    <mergeCell ref="K654:L654"/>
    <mergeCell ref="M654:R654"/>
    <mergeCell ref="N657:O659"/>
    <mergeCell ref="Q657:AL657"/>
    <mergeCell ref="Q658:R659"/>
    <mergeCell ref="S658:S659"/>
    <mergeCell ref="T658:X659"/>
    <mergeCell ref="Y658:Y659"/>
    <mergeCell ref="Z658:Z659"/>
    <mergeCell ref="AA658:AB659"/>
    <mergeCell ref="K646:L646"/>
    <mergeCell ref="M646:Q646"/>
    <mergeCell ref="K651:L652"/>
    <mergeCell ref="N651:X651"/>
    <mergeCell ref="N652:P652"/>
    <mergeCell ref="R652:T652"/>
    <mergeCell ref="W652:X652"/>
    <mergeCell ref="M640:N640"/>
    <mergeCell ref="O640:S640"/>
    <mergeCell ref="K643:L644"/>
    <mergeCell ref="N643:T643"/>
    <mergeCell ref="N644:P644"/>
    <mergeCell ref="R644:T644"/>
    <mergeCell ref="Q633:R633"/>
    <mergeCell ref="S633:W633"/>
    <mergeCell ref="K636:L638"/>
    <mergeCell ref="P636:AA636"/>
    <mergeCell ref="P637:T638"/>
    <mergeCell ref="U637:W638"/>
    <mergeCell ref="X637:X638"/>
    <mergeCell ref="Y637:AA637"/>
    <mergeCell ref="Y638:AA638"/>
    <mergeCell ref="AK630:AL630"/>
    <mergeCell ref="AM630:AQ630"/>
    <mergeCell ref="AR630:AT630"/>
    <mergeCell ref="T631:AT631"/>
    <mergeCell ref="Z629:AA630"/>
    <mergeCell ref="AB629:AB630"/>
    <mergeCell ref="AC629:AE630"/>
    <mergeCell ref="AF629:AF630"/>
    <mergeCell ref="AG629:AG630"/>
    <mergeCell ref="AI629:AN629"/>
    <mergeCell ref="U625:Y625"/>
    <mergeCell ref="W626:Y626"/>
    <mergeCell ref="Q629:R631"/>
    <mergeCell ref="T629:T630"/>
    <mergeCell ref="U629:W630"/>
    <mergeCell ref="X629:X630"/>
    <mergeCell ref="AH617:AL617"/>
    <mergeCell ref="V619:Y619"/>
    <mergeCell ref="H621:K621"/>
    <mergeCell ref="L621:N621"/>
    <mergeCell ref="O621:P621"/>
    <mergeCell ref="Q621:R621"/>
    <mergeCell ref="V621:Y621"/>
    <mergeCell ref="K617:L617"/>
    <mergeCell ref="M617:O617"/>
    <mergeCell ref="P617:R617"/>
    <mergeCell ref="S617:V617"/>
    <mergeCell ref="W617:Y617"/>
    <mergeCell ref="Z617:AB617"/>
    <mergeCell ref="S613:V613"/>
    <mergeCell ref="M615:N615"/>
    <mergeCell ref="O615:R615"/>
    <mergeCell ref="S615:T615"/>
    <mergeCell ref="U615:X615"/>
    <mergeCell ref="AA615:AC615"/>
    <mergeCell ref="L608:O608"/>
    <mergeCell ref="P608:R608"/>
    <mergeCell ref="V608:X608"/>
    <mergeCell ref="AA608:AF608"/>
    <mergeCell ref="J609:K609"/>
    <mergeCell ref="M612:N613"/>
    <mergeCell ref="P612:R612"/>
    <mergeCell ref="U612:V612"/>
    <mergeCell ref="X612:Z612"/>
    <mergeCell ref="AA612:AC612"/>
    <mergeCell ref="M601:N601"/>
    <mergeCell ref="O601:R601"/>
    <mergeCell ref="M603:P603"/>
    <mergeCell ref="Q603:S603"/>
    <mergeCell ref="T603:W603"/>
    <mergeCell ref="L605:N606"/>
    <mergeCell ref="O605:R605"/>
    <mergeCell ref="S605:S606"/>
    <mergeCell ref="T605:U606"/>
    <mergeCell ref="O606:R606"/>
    <mergeCell ref="L594:M594"/>
    <mergeCell ref="N594:P594"/>
    <mergeCell ref="R594:T594"/>
    <mergeCell ref="L596:M596"/>
    <mergeCell ref="N596:Q596"/>
    <mergeCell ref="M599:N599"/>
    <mergeCell ref="O599:R599"/>
    <mergeCell ref="T599:V599"/>
    <mergeCell ref="AN591:AO591"/>
    <mergeCell ref="AP591:AR591"/>
    <mergeCell ref="AH592:AK592"/>
    <mergeCell ref="AL592:AM592"/>
    <mergeCell ref="AN592:AO592"/>
    <mergeCell ref="AP592:AR592"/>
    <mergeCell ref="AP589:AR589"/>
    <mergeCell ref="AH590:AK590"/>
    <mergeCell ref="AL590:AM590"/>
    <mergeCell ref="AN590:AO590"/>
    <mergeCell ref="AP590:AR590"/>
    <mergeCell ref="K591:M591"/>
    <mergeCell ref="N591:P591"/>
    <mergeCell ref="R591:T591"/>
    <mergeCell ref="AH591:AK591"/>
    <mergeCell ref="AL591:AM591"/>
    <mergeCell ref="K588:L589"/>
    <mergeCell ref="N588:R588"/>
    <mergeCell ref="AH588:AK588"/>
    <mergeCell ref="AL588:AM588"/>
    <mergeCell ref="AN588:AO588"/>
    <mergeCell ref="AP588:AR588"/>
    <mergeCell ref="N589:Q589"/>
    <mergeCell ref="AH589:AK589"/>
    <mergeCell ref="AL589:AM589"/>
    <mergeCell ref="AN589:AO589"/>
    <mergeCell ref="AH586:AK586"/>
    <mergeCell ref="AL586:AM586"/>
    <mergeCell ref="AN586:AO586"/>
    <mergeCell ref="AP586:AR586"/>
    <mergeCell ref="AH587:AK587"/>
    <mergeCell ref="AL587:AM587"/>
    <mergeCell ref="AN587:AO587"/>
    <mergeCell ref="AP587:AR587"/>
    <mergeCell ref="AH584:AK584"/>
    <mergeCell ref="AL584:AM584"/>
    <mergeCell ref="AN584:AO584"/>
    <mergeCell ref="AP584:AR584"/>
    <mergeCell ref="F585:G585"/>
    <mergeCell ref="H585:L585"/>
    <mergeCell ref="AH585:AK585"/>
    <mergeCell ref="AL585:AM585"/>
    <mergeCell ref="AN585:AO585"/>
    <mergeCell ref="AP585:AR585"/>
    <mergeCell ref="L583:P583"/>
    <mergeCell ref="W583:Z583"/>
    <mergeCell ref="AH583:AK583"/>
    <mergeCell ref="AL583:AM583"/>
    <mergeCell ref="AN583:AO583"/>
    <mergeCell ref="AP583:AR583"/>
    <mergeCell ref="AH581:AK581"/>
    <mergeCell ref="AL581:AO581"/>
    <mergeCell ref="AP581:AR581"/>
    <mergeCell ref="H582:J582"/>
    <mergeCell ref="L582:P582"/>
    <mergeCell ref="V582:X582"/>
    <mergeCell ref="AH582:AK582"/>
    <mergeCell ref="AL582:AM582"/>
    <mergeCell ref="AN582:AO582"/>
    <mergeCell ref="AP582:AR582"/>
    <mergeCell ref="P574:Q574"/>
    <mergeCell ref="U574:W574"/>
    <mergeCell ref="O576:R576"/>
    <mergeCell ref="T576:V576"/>
    <mergeCell ref="X576:Z576"/>
    <mergeCell ref="AG576:AK576"/>
    <mergeCell ref="AJ569:AJ570"/>
    <mergeCell ref="AK569:AO569"/>
    <mergeCell ref="AA570:AE570"/>
    <mergeCell ref="AG570:AI570"/>
    <mergeCell ref="AK570:AO570"/>
    <mergeCell ref="Q572:S572"/>
    <mergeCell ref="T572:V572"/>
    <mergeCell ref="O566:R566"/>
    <mergeCell ref="Q569:S570"/>
    <mergeCell ref="T569:U570"/>
    <mergeCell ref="V569:W570"/>
    <mergeCell ref="X569:Y570"/>
    <mergeCell ref="AA569:AI569"/>
    <mergeCell ref="O560:Q560"/>
    <mergeCell ref="S560:U560"/>
    <mergeCell ref="Z560:AD560"/>
    <mergeCell ref="L563:N564"/>
    <mergeCell ref="O563:P564"/>
    <mergeCell ref="Q563:Q564"/>
    <mergeCell ref="R563:V563"/>
    <mergeCell ref="R564:V564"/>
    <mergeCell ref="AC555:AC556"/>
    <mergeCell ref="AD555:AF556"/>
    <mergeCell ref="AG555:AG556"/>
    <mergeCell ref="AH555:AL555"/>
    <mergeCell ref="AH556:AL556"/>
    <mergeCell ref="N558:O558"/>
    <mergeCell ref="P558:S558"/>
    <mergeCell ref="K551:L551"/>
    <mergeCell ref="M551:R551"/>
    <mergeCell ref="N554:O556"/>
    <mergeCell ref="Q554:AL554"/>
    <mergeCell ref="Q555:R556"/>
    <mergeCell ref="S555:S556"/>
    <mergeCell ref="T555:X556"/>
    <mergeCell ref="Y555:Y556"/>
    <mergeCell ref="Z555:Z556"/>
    <mergeCell ref="AA555:AB556"/>
    <mergeCell ref="K543:L543"/>
    <mergeCell ref="M543:Q543"/>
    <mergeCell ref="K548:L549"/>
    <mergeCell ref="N548:X548"/>
    <mergeCell ref="N549:P549"/>
    <mergeCell ref="R549:T549"/>
    <mergeCell ref="W549:X549"/>
    <mergeCell ref="Y535:AA535"/>
    <mergeCell ref="M537:N537"/>
    <mergeCell ref="O537:S537"/>
    <mergeCell ref="K540:L541"/>
    <mergeCell ref="N540:T540"/>
    <mergeCell ref="N541:P541"/>
    <mergeCell ref="R541:T541"/>
    <mergeCell ref="AR527:AT527"/>
    <mergeCell ref="T528:AT528"/>
    <mergeCell ref="Q530:R530"/>
    <mergeCell ref="S530:W530"/>
    <mergeCell ref="K533:L535"/>
    <mergeCell ref="P533:AA533"/>
    <mergeCell ref="P534:T535"/>
    <mergeCell ref="U534:W535"/>
    <mergeCell ref="X534:X535"/>
    <mergeCell ref="Y534:AA534"/>
    <mergeCell ref="AC526:AE527"/>
    <mergeCell ref="AF526:AF527"/>
    <mergeCell ref="AG526:AG527"/>
    <mergeCell ref="AI526:AN526"/>
    <mergeCell ref="AO526:AP526"/>
    <mergeCell ref="AH527:AI527"/>
    <mergeCell ref="AK527:AL527"/>
    <mergeCell ref="AM527:AQ527"/>
    <mergeCell ref="Z516:AC516"/>
    <mergeCell ref="B519:BL519"/>
    <mergeCell ref="W522:AA522"/>
    <mergeCell ref="Y523:AA523"/>
    <mergeCell ref="Q526:R528"/>
    <mergeCell ref="T526:T527"/>
    <mergeCell ref="U526:W527"/>
    <mergeCell ref="X526:X527"/>
    <mergeCell ref="Z526:AA527"/>
    <mergeCell ref="AB526:AB527"/>
    <mergeCell ref="K511:L512"/>
    <mergeCell ref="M511:P511"/>
    <mergeCell ref="R511:R512"/>
    <mergeCell ref="S511:V512"/>
    <mergeCell ref="M512:P512"/>
    <mergeCell ref="L516:P516"/>
    <mergeCell ref="Q516:R516"/>
    <mergeCell ref="S516:V516"/>
    <mergeCell ref="L506:N506"/>
    <mergeCell ref="O506:P506"/>
    <mergeCell ref="R506:U506"/>
    <mergeCell ref="W506:Z506"/>
    <mergeCell ref="L508:N508"/>
    <mergeCell ref="O508:S508"/>
    <mergeCell ref="O500:P500"/>
    <mergeCell ref="Q500:S500"/>
    <mergeCell ref="X500:Z500"/>
    <mergeCell ref="AB500:AD500"/>
    <mergeCell ref="L502:M502"/>
    <mergeCell ref="N502:P502"/>
    <mergeCell ref="AI496:AL496"/>
    <mergeCell ref="AV496:AX496"/>
    <mergeCell ref="O497:P498"/>
    <mergeCell ref="Q497:S497"/>
    <mergeCell ref="T497:T498"/>
    <mergeCell ref="U497:W498"/>
    <mergeCell ref="Q498:S498"/>
    <mergeCell ref="AG498:AH498"/>
    <mergeCell ref="AI498:AK498"/>
    <mergeCell ref="AV498:AX498"/>
    <mergeCell ref="AN495:AO495"/>
    <mergeCell ref="AP495:AR495"/>
    <mergeCell ref="AT495:AU496"/>
    <mergeCell ref="AV495:AX495"/>
    <mergeCell ref="AY495:AY496"/>
    <mergeCell ref="AZ495:BB496"/>
    <mergeCell ref="Z489:AC489"/>
    <mergeCell ref="AL494:AM495"/>
    <mergeCell ref="E495:F495"/>
    <mergeCell ref="G495:I495"/>
    <mergeCell ref="K495:M495"/>
    <mergeCell ref="O495:R495"/>
    <mergeCell ref="K484:L485"/>
    <mergeCell ref="M484:P484"/>
    <mergeCell ref="R484:R485"/>
    <mergeCell ref="S484:V485"/>
    <mergeCell ref="M485:P485"/>
    <mergeCell ref="L489:P489"/>
    <mergeCell ref="Q489:R489"/>
    <mergeCell ref="S489:V489"/>
    <mergeCell ref="U475:X475"/>
    <mergeCell ref="L479:N479"/>
    <mergeCell ref="O479:P479"/>
    <mergeCell ref="R479:U479"/>
    <mergeCell ref="W479:Z479"/>
    <mergeCell ref="L481:N481"/>
    <mergeCell ref="O481:T481"/>
    <mergeCell ref="AB468:AF468"/>
    <mergeCell ref="AD469:AF469"/>
    <mergeCell ref="Y473:AA474"/>
    <mergeCell ref="E474:F474"/>
    <mergeCell ref="G474:I474"/>
    <mergeCell ref="K474:M474"/>
    <mergeCell ref="O474:R474"/>
    <mergeCell ref="U457:X458"/>
    <mergeCell ref="M458:P458"/>
    <mergeCell ref="K462:N462"/>
    <mergeCell ref="O462:P462"/>
    <mergeCell ref="Q462:T462"/>
    <mergeCell ref="X462:AA462"/>
    <mergeCell ref="M453:N454"/>
    <mergeCell ref="O453:R454"/>
    <mergeCell ref="K457:L458"/>
    <mergeCell ref="M457:P457"/>
    <mergeCell ref="R457:R458"/>
    <mergeCell ref="S457:T458"/>
    <mergeCell ref="AU446:AY447"/>
    <mergeCell ref="AC447:AK447"/>
    <mergeCell ref="M451:N452"/>
    <mergeCell ref="O451:R452"/>
    <mergeCell ref="S451:S452"/>
    <mergeCell ref="U451:W452"/>
    <mergeCell ref="F444:I444"/>
    <mergeCell ref="Y446:AB447"/>
    <mergeCell ref="AC446:AF446"/>
    <mergeCell ref="AI446:AK446"/>
    <mergeCell ref="AO446:AO447"/>
    <mergeCell ref="AP446:AT447"/>
    <mergeCell ref="V441:Z441"/>
    <mergeCell ref="AQ441:AR441"/>
    <mergeCell ref="AS441:AW441"/>
    <mergeCell ref="AA443:AD444"/>
    <mergeCell ref="AE443:AG444"/>
    <mergeCell ref="AH443:AH444"/>
    <mergeCell ref="AI443:AM444"/>
    <mergeCell ref="AO443:AO444"/>
    <mergeCell ref="AP443:AT444"/>
    <mergeCell ref="AU443:AY444"/>
    <mergeCell ref="AH439:AH440"/>
    <mergeCell ref="AI439:AL439"/>
    <mergeCell ref="AO439:AO440"/>
    <mergeCell ref="AQ439:AR439"/>
    <mergeCell ref="AS439:AW439"/>
    <mergeCell ref="AE440:AG440"/>
    <mergeCell ref="AI440:AL440"/>
    <mergeCell ref="AQ440:AR440"/>
    <mergeCell ref="AS440:AW440"/>
    <mergeCell ref="AG435:AG436"/>
    <mergeCell ref="O436:P436"/>
    <mergeCell ref="AA436:AD436"/>
    <mergeCell ref="P437:S437"/>
    <mergeCell ref="N439:P439"/>
    <mergeCell ref="AE439:AG439"/>
    <mergeCell ref="AA427:AA428"/>
    <mergeCell ref="AB427:AD428"/>
    <mergeCell ref="N430:O430"/>
    <mergeCell ref="P430:S430"/>
    <mergeCell ref="AI433:AK433"/>
    <mergeCell ref="K434:M434"/>
    <mergeCell ref="R434:T434"/>
    <mergeCell ref="AK434:AM434"/>
    <mergeCell ref="K421:N421"/>
    <mergeCell ref="O421:P421"/>
    <mergeCell ref="Q421:T421"/>
    <mergeCell ref="X421:AA421"/>
    <mergeCell ref="N427:O428"/>
    <mergeCell ref="P427:Q428"/>
    <mergeCell ref="R427:R428"/>
    <mergeCell ref="S427:V428"/>
    <mergeCell ref="W427:W428"/>
    <mergeCell ref="X427:Z428"/>
    <mergeCell ref="K416:L417"/>
    <mergeCell ref="M416:P416"/>
    <mergeCell ref="R416:R417"/>
    <mergeCell ref="S416:T417"/>
    <mergeCell ref="U416:X417"/>
    <mergeCell ref="M417:P417"/>
    <mergeCell ref="M410:N411"/>
    <mergeCell ref="O410:R411"/>
    <mergeCell ref="S410:S411"/>
    <mergeCell ref="U410:W411"/>
    <mergeCell ref="M412:N413"/>
    <mergeCell ref="O412:R413"/>
    <mergeCell ref="AV402:AZ403"/>
    <mergeCell ref="V403:Z403"/>
    <mergeCell ref="Z405:AC406"/>
    <mergeCell ref="AD405:AG405"/>
    <mergeCell ref="AJ405:AL405"/>
    <mergeCell ref="AP405:AP406"/>
    <mergeCell ref="AQ405:AU406"/>
    <mergeCell ref="AV405:AZ406"/>
    <mergeCell ref="AD406:AL406"/>
    <mergeCell ref="AB402:AE403"/>
    <mergeCell ref="AF402:AH403"/>
    <mergeCell ref="AI402:AI403"/>
    <mergeCell ref="AJ402:AN403"/>
    <mergeCell ref="AP402:AP403"/>
    <mergeCell ref="AQ402:AU403"/>
    <mergeCell ref="AI399:AL399"/>
    <mergeCell ref="AQ399:AR399"/>
    <mergeCell ref="AS399:AW399"/>
    <mergeCell ref="F400:I400"/>
    <mergeCell ref="AQ400:AR400"/>
    <mergeCell ref="AS400:AV400"/>
    <mergeCell ref="AQ395:AT395"/>
    <mergeCell ref="L396:O396"/>
    <mergeCell ref="N398:P398"/>
    <mergeCell ref="AE398:AG398"/>
    <mergeCell ref="AH398:AH399"/>
    <mergeCell ref="AI398:AL398"/>
    <mergeCell ref="AO398:AO399"/>
    <mergeCell ref="AQ398:AR398"/>
    <mergeCell ref="AS398:AW398"/>
    <mergeCell ref="AE399:AG399"/>
    <mergeCell ref="N388:O388"/>
    <mergeCell ref="P388:S388"/>
    <mergeCell ref="AK392:AM392"/>
    <mergeCell ref="R393:T393"/>
    <mergeCell ref="AI393:AK393"/>
    <mergeCell ref="K394:M394"/>
    <mergeCell ref="AM394:AM395"/>
    <mergeCell ref="K395:M395"/>
    <mergeCell ref="O395:P395"/>
    <mergeCell ref="AD380:AF380"/>
    <mergeCell ref="N385:O386"/>
    <mergeCell ref="P385:Q386"/>
    <mergeCell ref="R385:R386"/>
    <mergeCell ref="S385:V386"/>
    <mergeCell ref="W385:W386"/>
    <mergeCell ref="X385:Z386"/>
    <mergeCell ref="AA385:AA386"/>
    <mergeCell ref="AB385:AD386"/>
    <mergeCell ref="M369:P369"/>
    <mergeCell ref="J374:N374"/>
    <mergeCell ref="O374:P374"/>
    <mergeCell ref="Q374:T374"/>
    <mergeCell ref="X374:AA374"/>
    <mergeCell ref="AB379:AF379"/>
    <mergeCell ref="L364:M364"/>
    <mergeCell ref="AR364:BJ364"/>
    <mergeCell ref="L365:M365"/>
    <mergeCell ref="N365:Q365"/>
    <mergeCell ref="AR366:AW366"/>
    <mergeCell ref="K368:L369"/>
    <mergeCell ref="M368:P368"/>
    <mergeCell ref="R368:R369"/>
    <mergeCell ref="S368:T369"/>
    <mergeCell ref="U368:X369"/>
    <mergeCell ref="X363:Z363"/>
    <mergeCell ref="AO363:AP364"/>
    <mergeCell ref="AQ363:AU363"/>
    <mergeCell ref="AW363:AZ363"/>
    <mergeCell ref="BB363:BE363"/>
    <mergeCell ref="BG363:BJ363"/>
    <mergeCell ref="K358:L358"/>
    <mergeCell ref="K359:L359"/>
    <mergeCell ref="M359:Q359"/>
    <mergeCell ref="L363:M363"/>
    <mergeCell ref="N363:Q363"/>
    <mergeCell ref="S363:V363"/>
    <mergeCell ref="BA356:BB356"/>
    <mergeCell ref="BF356:BH356"/>
    <mergeCell ref="K357:L357"/>
    <mergeCell ref="M357:N357"/>
    <mergeCell ref="O357:S357"/>
    <mergeCell ref="U357:W357"/>
    <mergeCell ref="Y357:AA357"/>
    <mergeCell ref="BF353:BH353"/>
    <mergeCell ref="AT354:AV354"/>
    <mergeCell ref="AX354:AZ354"/>
    <mergeCell ref="BB354:BD354"/>
    <mergeCell ref="BF354:BH354"/>
    <mergeCell ref="E355:F355"/>
    <mergeCell ref="G355:H355"/>
    <mergeCell ref="AY351:BC351"/>
    <mergeCell ref="AI352:AJ352"/>
    <mergeCell ref="AK352:AN352"/>
    <mergeCell ref="AT353:AV353"/>
    <mergeCell ref="AX353:AZ353"/>
    <mergeCell ref="BB353:BD353"/>
    <mergeCell ref="BH346:BI346"/>
    <mergeCell ref="BJ346:BL346"/>
    <mergeCell ref="U347:V347"/>
    <mergeCell ref="AZ348:BB348"/>
    <mergeCell ref="O350:P351"/>
    <mergeCell ref="Q350:R351"/>
    <mergeCell ref="AI350:AJ350"/>
    <mergeCell ref="AL350:AM350"/>
    <mergeCell ref="AO350:AP350"/>
    <mergeCell ref="AW351:AX351"/>
    <mergeCell ref="BF345:BF348"/>
    <mergeCell ref="O346:P347"/>
    <mergeCell ref="Q346:R347"/>
    <mergeCell ref="S346:S347"/>
    <mergeCell ref="T346:T347"/>
    <mergeCell ref="U346:V346"/>
    <mergeCell ref="X346:X347"/>
    <mergeCell ref="Y346:Z347"/>
    <mergeCell ref="BC346:BE347"/>
    <mergeCell ref="AX343:BB343"/>
    <mergeCell ref="AI344:AJ344"/>
    <mergeCell ref="AK344:AL344"/>
    <mergeCell ref="AM344:AO344"/>
    <mergeCell ref="AI345:AJ345"/>
    <mergeCell ref="AK345:AL345"/>
    <mergeCell ref="AM345:AO345"/>
    <mergeCell ref="AB342:AB343"/>
    <mergeCell ref="AC342:AD343"/>
    <mergeCell ref="U343:Z343"/>
    <mergeCell ref="AI343:AJ343"/>
    <mergeCell ref="AK343:AL343"/>
    <mergeCell ref="AM343:AO343"/>
    <mergeCell ref="K337:L337"/>
    <mergeCell ref="M337:P337"/>
    <mergeCell ref="W337:Z337"/>
    <mergeCell ref="BA341:BC341"/>
    <mergeCell ref="O342:P343"/>
    <mergeCell ref="Q342:R343"/>
    <mergeCell ref="S342:S343"/>
    <mergeCell ref="T342:T343"/>
    <mergeCell ref="U342:V342"/>
    <mergeCell ref="X342:Z342"/>
    <mergeCell ref="K334:L335"/>
    <mergeCell ref="M334:O335"/>
    <mergeCell ref="P334:P335"/>
    <mergeCell ref="Q334:Q335"/>
    <mergeCell ref="R334:R335"/>
    <mergeCell ref="S334:U334"/>
    <mergeCell ref="S335:U335"/>
    <mergeCell ref="AF332:AG332"/>
    <mergeCell ref="AH332:AJ332"/>
    <mergeCell ref="AK332:AM332"/>
    <mergeCell ref="AN332:AP332"/>
    <mergeCell ref="AF334:AG334"/>
    <mergeCell ref="AH334:AJ334"/>
    <mergeCell ref="AK334:AM334"/>
    <mergeCell ref="AN334:AP334"/>
    <mergeCell ref="AN329:AP329"/>
    <mergeCell ref="AF330:AG330"/>
    <mergeCell ref="AH330:AJ330"/>
    <mergeCell ref="AK330:AM330"/>
    <mergeCell ref="AN330:AP330"/>
    <mergeCell ref="AF331:AG331"/>
    <mergeCell ref="AH331:AJ331"/>
    <mergeCell ref="AK331:AM331"/>
    <mergeCell ref="AN331:AP331"/>
    <mergeCell ref="K329:L329"/>
    <mergeCell ref="M329:P329"/>
    <mergeCell ref="R329:U329"/>
    <mergeCell ref="AF329:AG329"/>
    <mergeCell ref="AH329:AJ329"/>
    <mergeCell ref="AK329:AM329"/>
    <mergeCell ref="AF335:AG335"/>
    <mergeCell ref="S326:U326"/>
    <mergeCell ref="AA326:AB326"/>
    <mergeCell ref="S327:U327"/>
    <mergeCell ref="AH327:AM327"/>
    <mergeCell ref="AN327:AP327"/>
    <mergeCell ref="AH328:AJ328"/>
    <mergeCell ref="AK328:AM328"/>
    <mergeCell ref="AN328:AP328"/>
    <mergeCell ref="AF320:AG320"/>
    <mergeCell ref="AI320:AK320"/>
    <mergeCell ref="L322:M322"/>
    <mergeCell ref="N322:R322"/>
    <mergeCell ref="T322:W322"/>
    <mergeCell ref="K326:L327"/>
    <mergeCell ref="M326:O327"/>
    <mergeCell ref="P326:P327"/>
    <mergeCell ref="Q326:Q327"/>
    <mergeCell ref="R326:R327"/>
    <mergeCell ref="L319:M320"/>
    <mergeCell ref="O319:AA319"/>
    <mergeCell ref="AC319:AD319"/>
    <mergeCell ref="O320:P320"/>
    <mergeCell ref="R320:U320"/>
    <mergeCell ref="W320:Y320"/>
    <mergeCell ref="AA320:AC320"/>
    <mergeCell ref="E314:F314"/>
    <mergeCell ref="G314:I314"/>
    <mergeCell ref="M314:N314"/>
    <mergeCell ref="O314:R314"/>
    <mergeCell ref="E315:F315"/>
    <mergeCell ref="G315:J315"/>
    <mergeCell ref="AB308:AC308"/>
    <mergeCell ref="AB309:AC309"/>
    <mergeCell ref="AD309:AH309"/>
    <mergeCell ref="E313:F313"/>
    <mergeCell ref="G313:K313"/>
    <mergeCell ref="M313:N313"/>
    <mergeCell ref="O313:R313"/>
    <mergeCell ref="AD304:AJ304"/>
    <mergeCell ref="AB307:AC307"/>
    <mergeCell ref="AD307:AE307"/>
    <mergeCell ref="AG307:AH307"/>
    <mergeCell ref="AJ307:AM307"/>
    <mergeCell ref="AO307:AR307"/>
    <mergeCell ref="AQ300:AU301"/>
    <mergeCell ref="F301:I301"/>
    <mergeCell ref="AL301:AN301"/>
    <mergeCell ref="AB303:AC304"/>
    <mergeCell ref="AD303:AF303"/>
    <mergeCell ref="AH303:AJ303"/>
    <mergeCell ref="AK303:AK304"/>
    <mergeCell ref="AM303:AO304"/>
    <mergeCell ref="AP303:AP304"/>
    <mergeCell ref="AQ303:AU304"/>
    <mergeCell ref="V298:Y298"/>
    <mergeCell ref="AQ298:AR298"/>
    <mergeCell ref="AS298:AW298"/>
    <mergeCell ref="AB300:AC301"/>
    <mergeCell ref="AD300:AF301"/>
    <mergeCell ref="AG300:AG301"/>
    <mergeCell ref="AH300:AJ301"/>
    <mergeCell ref="AK300:AK301"/>
    <mergeCell ref="AL300:AN300"/>
    <mergeCell ref="AP300:AP301"/>
    <mergeCell ref="AH296:AH297"/>
    <mergeCell ref="AI296:AL296"/>
    <mergeCell ref="AO296:AO297"/>
    <mergeCell ref="AQ296:AR296"/>
    <mergeCell ref="AS296:AW296"/>
    <mergeCell ref="AE297:AG297"/>
    <mergeCell ref="AI297:AL297"/>
    <mergeCell ref="AQ297:AR297"/>
    <mergeCell ref="AS297:AW297"/>
    <mergeCell ref="AG292:AG293"/>
    <mergeCell ref="O293:P293"/>
    <mergeCell ref="AA293:AD293"/>
    <mergeCell ref="Q294:S294"/>
    <mergeCell ref="N296:P296"/>
    <mergeCell ref="AE296:AG296"/>
    <mergeCell ref="AB286:AC286"/>
    <mergeCell ref="AB287:AC287"/>
    <mergeCell ref="AD287:AH287"/>
    <mergeCell ref="AI290:AK290"/>
    <mergeCell ref="K291:M291"/>
    <mergeCell ref="AK291:AM291"/>
    <mergeCell ref="AD282:AJ282"/>
    <mergeCell ref="AB285:AC285"/>
    <mergeCell ref="AD285:AE285"/>
    <mergeCell ref="AG285:AH285"/>
    <mergeCell ref="AJ285:AM285"/>
    <mergeCell ref="AO285:AR285"/>
    <mergeCell ref="AQ278:AU279"/>
    <mergeCell ref="V280:Y280"/>
    <mergeCell ref="AL279:AN279"/>
    <mergeCell ref="AB281:AC282"/>
    <mergeCell ref="AD281:AF281"/>
    <mergeCell ref="AH281:AJ281"/>
    <mergeCell ref="AK281:AK282"/>
    <mergeCell ref="AM281:AO282"/>
    <mergeCell ref="AP281:AP282"/>
    <mergeCell ref="AQ281:AU282"/>
    <mergeCell ref="F276:I276"/>
    <mergeCell ref="AQ276:AR276"/>
    <mergeCell ref="AS276:AV276"/>
    <mergeCell ref="AB278:AC279"/>
    <mergeCell ref="AD278:AF279"/>
    <mergeCell ref="AG278:AG279"/>
    <mergeCell ref="AH278:AJ279"/>
    <mergeCell ref="AK278:AK279"/>
    <mergeCell ref="AL278:AN278"/>
    <mergeCell ref="AP278:AP279"/>
    <mergeCell ref="AQ274:AR274"/>
    <mergeCell ref="AS274:AV274"/>
    <mergeCell ref="AE275:AG275"/>
    <mergeCell ref="AI275:AL275"/>
    <mergeCell ref="AQ275:AR275"/>
    <mergeCell ref="AS275:AW275"/>
    <mergeCell ref="AM270:AM271"/>
    <mergeCell ref="K271:M271"/>
    <mergeCell ref="O271:P271"/>
    <mergeCell ref="AQ271:AT271"/>
    <mergeCell ref="L272:N272"/>
    <mergeCell ref="N274:P274"/>
    <mergeCell ref="AE274:AG274"/>
    <mergeCell ref="AH274:AH275"/>
    <mergeCell ref="AI274:AL274"/>
    <mergeCell ref="AO274:AO275"/>
    <mergeCell ref="AI269:AK269"/>
    <mergeCell ref="O260:W260"/>
    <mergeCell ref="L262:N263"/>
    <mergeCell ref="O262:R262"/>
    <mergeCell ref="T262:W262"/>
    <mergeCell ref="X262:X263"/>
    <mergeCell ref="Y262:AA263"/>
    <mergeCell ref="AG254:AK255"/>
    <mergeCell ref="O255:W255"/>
    <mergeCell ref="L259:N260"/>
    <mergeCell ref="O259:R259"/>
    <mergeCell ref="T259:W259"/>
    <mergeCell ref="X259:X260"/>
    <mergeCell ref="Y259:AA260"/>
    <mergeCell ref="AC259:AC260"/>
    <mergeCell ref="AD259:AF260"/>
    <mergeCell ref="AG259:AK260"/>
    <mergeCell ref="AY235:BA235"/>
    <mergeCell ref="O237:Q237"/>
    <mergeCell ref="AX237:AZ237"/>
    <mergeCell ref="Z220:AA220"/>
    <mergeCell ref="AB220:AE220"/>
    <mergeCell ref="AG220:AH220"/>
    <mergeCell ref="I224:J225"/>
    <mergeCell ref="K224:M225"/>
    <mergeCell ref="N224:N225"/>
    <mergeCell ref="O224:S224"/>
    <mergeCell ref="U224:U225"/>
    <mergeCell ref="V224:W225"/>
    <mergeCell ref="X224:AA225"/>
    <mergeCell ref="AD251:AF252"/>
    <mergeCell ref="AG251:AK252"/>
    <mergeCell ref="O252:W252"/>
    <mergeCell ref="L254:N255"/>
    <mergeCell ref="O254:R254"/>
    <mergeCell ref="T254:W254"/>
    <mergeCell ref="X254:X255"/>
    <mergeCell ref="Y254:AA255"/>
    <mergeCell ref="AC254:AC255"/>
    <mergeCell ref="AD254:AF255"/>
    <mergeCell ref="L251:N252"/>
    <mergeCell ref="O251:R251"/>
    <mergeCell ref="T251:W251"/>
    <mergeCell ref="X251:X252"/>
    <mergeCell ref="Y251:AA252"/>
    <mergeCell ref="AC251:AC252"/>
    <mergeCell ref="AF239:AG239"/>
    <mergeCell ref="M243:O243"/>
    <mergeCell ref="L244:O244"/>
    <mergeCell ref="AG218:AH218"/>
    <mergeCell ref="D219:E219"/>
    <mergeCell ref="Z219:AA219"/>
    <mergeCell ref="AB219:AE219"/>
    <mergeCell ref="AG219:AH219"/>
    <mergeCell ref="D220:E220"/>
    <mergeCell ref="F220:H220"/>
    <mergeCell ref="J220:K220"/>
    <mergeCell ref="P220:Q220"/>
    <mergeCell ref="R220:U220"/>
    <mergeCell ref="P213:T213"/>
    <mergeCell ref="Y216:AH216"/>
    <mergeCell ref="Z217:AA217"/>
    <mergeCell ref="AB217:AE217"/>
    <mergeCell ref="AG217:AH217"/>
    <mergeCell ref="D218:E218"/>
    <mergeCell ref="F218:G218"/>
    <mergeCell ref="I218:L218"/>
    <mergeCell ref="Z218:AA218"/>
    <mergeCell ref="AB218:AE218"/>
    <mergeCell ref="B203:BL203"/>
    <mergeCell ref="AB207:AF207"/>
    <mergeCell ref="AD208:AF208"/>
    <mergeCell ref="J212:L213"/>
    <mergeCell ref="M212:N213"/>
    <mergeCell ref="O212:O213"/>
    <mergeCell ref="Q212:T212"/>
    <mergeCell ref="V212:V213"/>
    <mergeCell ref="X212:Z213"/>
    <mergeCell ref="AA212:AD213"/>
    <mergeCell ref="Q199:Q200"/>
    <mergeCell ref="T199:V199"/>
    <mergeCell ref="X199:X200"/>
    <mergeCell ref="Y199:Z200"/>
    <mergeCell ref="AA199:AE200"/>
    <mergeCell ref="F200:H200"/>
    <mergeCell ref="L200:P200"/>
    <mergeCell ref="R200:V200"/>
    <mergeCell ref="D199:E200"/>
    <mergeCell ref="F199:H199"/>
    <mergeCell ref="I199:I200"/>
    <mergeCell ref="J199:J200"/>
    <mergeCell ref="K199:K200"/>
    <mergeCell ref="N199:P199"/>
    <mergeCell ref="Q196:Q197"/>
    <mergeCell ref="T196:V196"/>
    <mergeCell ref="X196:X197"/>
    <mergeCell ref="Y196:Z197"/>
    <mergeCell ref="AA196:AE197"/>
    <mergeCell ref="F197:H197"/>
    <mergeCell ref="L197:P197"/>
    <mergeCell ref="R197:V197"/>
    <mergeCell ref="D196:E197"/>
    <mergeCell ref="F196:H196"/>
    <mergeCell ref="I196:I197"/>
    <mergeCell ref="J196:J197"/>
    <mergeCell ref="K196:K197"/>
    <mergeCell ref="N196:P196"/>
    <mergeCell ref="Q193:Q194"/>
    <mergeCell ref="T193:V193"/>
    <mergeCell ref="X193:X194"/>
    <mergeCell ref="Y193:Z194"/>
    <mergeCell ref="AA193:AE194"/>
    <mergeCell ref="F194:H194"/>
    <mergeCell ref="L194:P194"/>
    <mergeCell ref="R194:V194"/>
    <mergeCell ref="AA190:AE191"/>
    <mergeCell ref="F191:H191"/>
    <mergeCell ref="L191:P191"/>
    <mergeCell ref="R191:V191"/>
    <mergeCell ref="D193:E194"/>
    <mergeCell ref="F193:H193"/>
    <mergeCell ref="I193:I194"/>
    <mergeCell ref="J193:J194"/>
    <mergeCell ref="K193:K194"/>
    <mergeCell ref="N193:P193"/>
    <mergeCell ref="K190:K191"/>
    <mergeCell ref="N190:P190"/>
    <mergeCell ref="Q190:Q191"/>
    <mergeCell ref="T190:V190"/>
    <mergeCell ref="X190:X191"/>
    <mergeCell ref="Y190:Z191"/>
    <mergeCell ref="C184:D184"/>
    <mergeCell ref="E184:H184"/>
    <mergeCell ref="D190:E191"/>
    <mergeCell ref="F190:H190"/>
    <mergeCell ref="I190:I191"/>
    <mergeCell ref="J190:J191"/>
    <mergeCell ref="C182:D182"/>
    <mergeCell ref="E182:F182"/>
    <mergeCell ref="G182:J182"/>
    <mergeCell ref="L182:M182"/>
    <mergeCell ref="N182:P182"/>
    <mergeCell ref="C183:D183"/>
    <mergeCell ref="G170:H170"/>
    <mergeCell ref="I170:L170"/>
    <mergeCell ref="R170:U170"/>
    <mergeCell ref="AA170:AD170"/>
    <mergeCell ref="P173:Q173"/>
    <mergeCell ref="R173:T173"/>
    <mergeCell ref="Q163:Q164"/>
    <mergeCell ref="T163:V163"/>
    <mergeCell ref="F164:H164"/>
    <mergeCell ref="L164:P164"/>
    <mergeCell ref="R164:V164"/>
    <mergeCell ref="D166:E166"/>
    <mergeCell ref="F166:I166"/>
    <mergeCell ref="D163:E164"/>
    <mergeCell ref="F163:H163"/>
    <mergeCell ref="I163:I164"/>
    <mergeCell ref="J163:J164"/>
    <mergeCell ref="K163:K164"/>
    <mergeCell ref="N163:P163"/>
    <mergeCell ref="K152:L152"/>
    <mergeCell ref="M152:O152"/>
    <mergeCell ref="S152:U152"/>
    <mergeCell ref="M155:O155"/>
    <mergeCell ref="Q155:S155"/>
    <mergeCell ref="J157:L157"/>
    <mergeCell ref="M157:O157"/>
    <mergeCell ref="L147:M147"/>
    <mergeCell ref="N147:P147"/>
    <mergeCell ref="T147:V147"/>
    <mergeCell ref="J149:K150"/>
    <mergeCell ref="L149:N150"/>
    <mergeCell ref="O149:O150"/>
    <mergeCell ref="P149:S149"/>
    <mergeCell ref="U149:X149"/>
    <mergeCell ref="P150:X150"/>
    <mergeCell ref="X139:Y140"/>
    <mergeCell ref="Z139:AB140"/>
    <mergeCell ref="M140:P140"/>
    <mergeCell ref="K144:L145"/>
    <mergeCell ref="M144:O145"/>
    <mergeCell ref="P144:P145"/>
    <mergeCell ref="Q144:T144"/>
    <mergeCell ref="V144:Y144"/>
    <mergeCell ref="Q145:Y145"/>
    <mergeCell ref="G134:H134"/>
    <mergeCell ref="I134:M134"/>
    <mergeCell ref="R134:V134"/>
    <mergeCell ref="AA134:AD134"/>
    <mergeCell ref="D138:H138"/>
    <mergeCell ref="K139:L140"/>
    <mergeCell ref="M139:P139"/>
    <mergeCell ref="Q139:Q140"/>
    <mergeCell ref="R139:U140"/>
    <mergeCell ref="V139:V140"/>
    <mergeCell ref="Y128:Z129"/>
    <mergeCell ref="AA128:AE129"/>
    <mergeCell ref="F129:H129"/>
    <mergeCell ref="L129:P129"/>
    <mergeCell ref="R129:V129"/>
    <mergeCell ref="F132:J132"/>
    <mergeCell ref="N132:P132"/>
    <mergeCell ref="S132:T132"/>
    <mergeCell ref="AM127:AP127"/>
    <mergeCell ref="D128:E129"/>
    <mergeCell ref="F128:H128"/>
    <mergeCell ref="I128:I129"/>
    <mergeCell ref="J128:J129"/>
    <mergeCell ref="K128:K129"/>
    <mergeCell ref="N128:P128"/>
    <mergeCell ref="Q128:Q129"/>
    <mergeCell ref="T128:V128"/>
    <mergeCell ref="X128:X129"/>
    <mergeCell ref="F126:H126"/>
    <mergeCell ref="L126:P126"/>
    <mergeCell ref="R126:V126"/>
    <mergeCell ref="AU126:AV126"/>
    <mergeCell ref="AW126:AY126"/>
    <mergeCell ref="BA126:BB126"/>
    <mergeCell ref="X125:X126"/>
    <mergeCell ref="Y125:Z126"/>
    <mergeCell ref="AA125:AE126"/>
    <mergeCell ref="AU125:AV125"/>
    <mergeCell ref="AW125:AY125"/>
    <mergeCell ref="BA125:BB125"/>
    <mergeCell ref="AJ123:AJ125"/>
    <mergeCell ref="AK124:AL124"/>
    <mergeCell ref="D125:E126"/>
    <mergeCell ref="F125:H125"/>
    <mergeCell ref="I125:I126"/>
    <mergeCell ref="J125:J126"/>
    <mergeCell ref="K125:K126"/>
    <mergeCell ref="N125:P125"/>
    <mergeCell ref="Q125:Q126"/>
    <mergeCell ref="T125:V125"/>
    <mergeCell ref="Q122:Q123"/>
    <mergeCell ref="T122:V122"/>
    <mergeCell ref="X122:X123"/>
    <mergeCell ref="Y122:Z123"/>
    <mergeCell ref="AA122:AE123"/>
    <mergeCell ref="F123:H123"/>
    <mergeCell ref="L123:P123"/>
    <mergeCell ref="R123:V123"/>
    <mergeCell ref="D122:E123"/>
    <mergeCell ref="F122:H122"/>
    <mergeCell ref="I122:I123"/>
    <mergeCell ref="J122:J123"/>
    <mergeCell ref="K122:K123"/>
    <mergeCell ref="N122:P122"/>
    <mergeCell ref="Q119:Q120"/>
    <mergeCell ref="T119:V119"/>
    <mergeCell ref="X119:X120"/>
    <mergeCell ref="Y119:Z120"/>
    <mergeCell ref="AA119:AE120"/>
    <mergeCell ref="F120:H120"/>
    <mergeCell ref="L120:P120"/>
    <mergeCell ref="R120:V120"/>
    <mergeCell ref="J113:L113"/>
    <mergeCell ref="M113:O113"/>
    <mergeCell ref="D119:E120"/>
    <mergeCell ref="F119:H119"/>
    <mergeCell ref="I119:I120"/>
    <mergeCell ref="J119:J120"/>
    <mergeCell ref="K119:K120"/>
    <mergeCell ref="N119:P119"/>
    <mergeCell ref="U105:X105"/>
    <mergeCell ref="P106:X106"/>
    <mergeCell ref="K108:L108"/>
    <mergeCell ref="M108:O108"/>
    <mergeCell ref="S108:U108"/>
    <mergeCell ref="M111:O111"/>
    <mergeCell ref="Q111:S111"/>
    <mergeCell ref="J102:K102"/>
    <mergeCell ref="L102:N102"/>
    <mergeCell ref="R102:T102"/>
    <mergeCell ref="D105:E105"/>
    <mergeCell ref="J105:K106"/>
    <mergeCell ref="L105:N106"/>
    <mergeCell ref="O105:O106"/>
    <mergeCell ref="P105:S105"/>
    <mergeCell ref="J99:K100"/>
    <mergeCell ref="L99:N100"/>
    <mergeCell ref="O99:O100"/>
    <mergeCell ref="P99:S99"/>
    <mergeCell ref="U99:X99"/>
    <mergeCell ref="P100:X100"/>
    <mergeCell ref="F87:J87"/>
    <mergeCell ref="O87:AE87"/>
    <mergeCell ref="C89:E89"/>
    <mergeCell ref="F89:J89"/>
    <mergeCell ref="H93:I94"/>
    <mergeCell ref="J93:M93"/>
    <mergeCell ref="O93:O94"/>
    <mergeCell ref="Q93:R94"/>
    <mergeCell ref="S93:U94"/>
    <mergeCell ref="J94:M94"/>
    <mergeCell ref="O86:R86"/>
    <mergeCell ref="T86:V86"/>
    <mergeCell ref="X86:AA86"/>
    <mergeCell ref="AC86:AE86"/>
    <mergeCell ref="AF86:AF87"/>
    <mergeCell ref="AG86:AI87"/>
    <mergeCell ref="D79:G79"/>
    <mergeCell ref="N79:Q79"/>
    <mergeCell ref="V79:Y79"/>
    <mergeCell ref="AB79:AG79"/>
    <mergeCell ref="AH79:AJ79"/>
    <mergeCell ref="C86:E87"/>
    <mergeCell ref="F86:J86"/>
    <mergeCell ref="K86:K87"/>
    <mergeCell ref="L86:M87"/>
    <mergeCell ref="N86:N87"/>
    <mergeCell ref="C74:D74"/>
    <mergeCell ref="C75:D75"/>
    <mergeCell ref="E75:H75"/>
    <mergeCell ref="AB77:AJ77"/>
    <mergeCell ref="AB78:AG78"/>
    <mergeCell ref="AH78:AJ78"/>
    <mergeCell ref="C65:D65"/>
    <mergeCell ref="C66:D66"/>
    <mergeCell ref="E66:H66"/>
    <mergeCell ref="AF66:AH66"/>
    <mergeCell ref="C73:D73"/>
    <mergeCell ref="E73:F73"/>
    <mergeCell ref="G73:J73"/>
    <mergeCell ref="L73:M73"/>
    <mergeCell ref="N73:P73"/>
    <mergeCell ref="AG61:AG62"/>
    <mergeCell ref="AK62:AK63"/>
    <mergeCell ref="C64:D64"/>
    <mergeCell ref="E64:F64"/>
    <mergeCell ref="G64:J64"/>
    <mergeCell ref="L64:O64"/>
    <mergeCell ref="Q64:S64"/>
    <mergeCell ref="D40:F40"/>
    <mergeCell ref="G40:K40"/>
    <mergeCell ref="N40:O40"/>
    <mergeCell ref="P40:T40"/>
    <mergeCell ref="C55:D56"/>
    <mergeCell ref="F55:G56"/>
    <mergeCell ref="H55:I56"/>
    <mergeCell ref="J55:K56"/>
    <mergeCell ref="L55:O56"/>
    <mergeCell ref="C58:D58"/>
    <mergeCell ref="E58:H58"/>
    <mergeCell ref="AF48:AG48"/>
    <mergeCell ref="AI48:AJ48"/>
    <mergeCell ref="AF49:AG49"/>
    <mergeCell ref="AI49:AJ49"/>
    <mergeCell ref="AF50:AG50"/>
    <mergeCell ref="AI50:AJ50"/>
    <mergeCell ref="AF46:AJ46"/>
    <mergeCell ref="J47:K47"/>
    <mergeCell ref="L47:M47"/>
    <mergeCell ref="P47:Q47"/>
    <mergeCell ref="R47:U47"/>
    <mergeCell ref="AF47:AG47"/>
    <mergeCell ref="AI47:AJ47"/>
    <mergeCell ref="AK27:AL27"/>
    <mergeCell ref="D28:G28"/>
    <mergeCell ref="H28:K28"/>
    <mergeCell ref="D29:G29"/>
    <mergeCell ref="H29:K29"/>
    <mergeCell ref="AG24:AI25"/>
    <mergeCell ref="AK24:AL24"/>
    <mergeCell ref="D25:G25"/>
    <mergeCell ref="H25:K25"/>
    <mergeCell ref="AK25:AL25"/>
    <mergeCell ref="D26:G26"/>
    <mergeCell ref="H26:K26"/>
    <mergeCell ref="AG26:AI27"/>
    <mergeCell ref="AK26:AL26"/>
    <mergeCell ref="D27:G27"/>
    <mergeCell ref="AA44:AE44"/>
    <mergeCell ref="D46:F47"/>
    <mergeCell ref="G46:H47"/>
    <mergeCell ref="J46:K46"/>
    <mergeCell ref="L46:M46"/>
    <mergeCell ref="P46:Q46"/>
    <mergeCell ref="R46:S46"/>
    <mergeCell ref="N41:O41"/>
    <mergeCell ref="P41:R41"/>
    <mergeCell ref="D44:F44"/>
    <mergeCell ref="G44:J44"/>
    <mergeCell ref="L44:O44"/>
    <mergeCell ref="Q44:V44"/>
    <mergeCell ref="D38:F38"/>
    <mergeCell ref="G38:K38"/>
    <mergeCell ref="N39:O39"/>
    <mergeCell ref="P39:T39"/>
    <mergeCell ref="F16:K16"/>
    <mergeCell ref="Q16:S16"/>
    <mergeCell ref="T16:Y16"/>
    <mergeCell ref="C13:E13"/>
    <mergeCell ref="F13:K13"/>
    <mergeCell ref="Q13:S13"/>
    <mergeCell ref="T13:Y13"/>
    <mergeCell ref="C14:E14"/>
    <mergeCell ref="F14:K14"/>
    <mergeCell ref="Q14:S14"/>
    <mergeCell ref="T14:Y14"/>
    <mergeCell ref="L15:N15"/>
    <mergeCell ref="D35:F36"/>
    <mergeCell ref="G35:H35"/>
    <mergeCell ref="J35:M35"/>
    <mergeCell ref="O35:Q35"/>
    <mergeCell ref="G36:H36"/>
    <mergeCell ref="J36:Q36"/>
    <mergeCell ref="H27:K27"/>
    <mergeCell ref="C12:E12"/>
    <mergeCell ref="F12:K12"/>
    <mergeCell ref="Q12:S12"/>
    <mergeCell ref="T12:Y12"/>
    <mergeCell ref="AF12:AH12"/>
    <mergeCell ref="AY12:BA12"/>
    <mergeCell ref="B2:BL3"/>
    <mergeCell ref="C5:AB5"/>
    <mergeCell ref="AV9:AX9"/>
    <mergeCell ref="C11:E11"/>
    <mergeCell ref="F11:K11"/>
    <mergeCell ref="Q11:S11"/>
    <mergeCell ref="T11:Y11"/>
    <mergeCell ref="AN11:AP11"/>
    <mergeCell ref="AQ11:AT11"/>
    <mergeCell ref="AJ11:AL11"/>
    <mergeCell ref="Z221:AA221"/>
    <mergeCell ref="AB221:AE221"/>
    <mergeCell ref="AG221:AH221"/>
    <mergeCell ref="AO16:AR16"/>
    <mergeCell ref="F17:K17"/>
    <mergeCell ref="Q17:S17"/>
    <mergeCell ref="T17:Y17"/>
    <mergeCell ref="AG21:AL21"/>
    <mergeCell ref="AG22:AI23"/>
    <mergeCell ref="AK22:AL22"/>
    <mergeCell ref="AK23:AL23"/>
    <mergeCell ref="C15:E15"/>
    <mergeCell ref="F15:K15"/>
    <mergeCell ref="Q15:S15"/>
    <mergeCell ref="T15:Y15"/>
    <mergeCell ref="C16:E17"/>
    <mergeCell ref="Z222:AA222"/>
    <mergeCell ref="AB222:AE222"/>
    <mergeCell ref="AG222:AH222"/>
    <mergeCell ref="M637:N638"/>
    <mergeCell ref="O637:O638"/>
    <mergeCell ref="O534:O535"/>
    <mergeCell ref="M534:N535"/>
    <mergeCell ref="Z322:AT323"/>
    <mergeCell ref="AF336:AG336"/>
    <mergeCell ref="AH335:AJ335"/>
    <mergeCell ref="AH336:AJ336"/>
    <mergeCell ref="AK335:AM335"/>
    <mergeCell ref="AK336:AM336"/>
    <mergeCell ref="AN335:AP335"/>
    <mergeCell ref="AN336:AP336"/>
    <mergeCell ref="AP325:AQ325"/>
    <mergeCell ref="AF333:AG333"/>
    <mergeCell ref="AH333:AJ333"/>
    <mergeCell ref="AK333:AM333"/>
    <mergeCell ref="AN333:AP333"/>
    <mergeCell ref="O225:S225"/>
    <mergeCell ref="AC234:AE234"/>
    <mergeCell ref="Q235:R235"/>
    <mergeCell ref="S235:V235"/>
    <mergeCell ref="Y246:Z246"/>
    <mergeCell ref="AA246:AE246"/>
    <mergeCell ref="AC262:AC263"/>
    <mergeCell ref="AD262:AF263"/>
    <mergeCell ref="AG262:AK263"/>
    <mergeCell ref="O263:W263"/>
    <mergeCell ref="AK268:AM268"/>
    <mergeCell ref="R269:T269"/>
  </mergeCells>
  <phoneticPr fontId="13" type="noConversion"/>
  <hyperlinks>
    <hyperlink ref="O621" r:id="rId1" display="φv#7@ " xr:uid="{00000000-0004-0000-0000-000000000000}"/>
    <hyperlink ref="O724" r:id="rId2" display="φv#7@ " xr:uid="{00000000-0004-0000-0000-000001000000}"/>
    <hyperlink ref="F731" r:id="rId3" display="φv#7@ " xr:uid="{00000000-0004-0000-0000-000002000000}"/>
    <hyperlink ref="R743" r:id="rId4" display="φv#7@ " xr:uid="{00000000-0004-0000-0000-000003000000}"/>
    <hyperlink ref="AK731" r:id="rId5" display="φv#7@ " xr:uid="{00000000-0004-0000-0000-000004000000}"/>
    <hyperlink ref="AW743" r:id="rId6" display="φv#7@ " xr:uid="{00000000-0004-0000-0000-000005000000}"/>
  </hyperlinks>
  <pageMargins left="0.7" right="0.7" top="0.75" bottom="0.75" header="0.3" footer="0.3"/>
  <pageSetup paperSize="9" orientation="portrait" r:id="rId7"/>
  <drawing r:id="rId8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99FF66"/>
    <pageSetUpPr fitToPage="1"/>
  </sheetPr>
  <dimension ref="D1:DC645"/>
  <sheetViews>
    <sheetView showGridLines="0" zoomScaleNormal="100" zoomScaleSheetLayoutView="110" workbookViewId="0">
      <selection activeCell="CA35" sqref="CA35"/>
    </sheetView>
  </sheetViews>
  <sheetFormatPr baseColWidth="10" defaultRowHeight="15"/>
  <cols>
    <col min="1" max="1" width="2.5703125" customWidth="1"/>
    <col min="2" max="24" width="1.7109375" customWidth="1"/>
    <col min="25" max="25" width="2.28515625" customWidth="1"/>
    <col min="26" max="30" width="1.7109375" customWidth="1"/>
    <col min="31" max="31" width="2.140625" customWidth="1"/>
    <col min="32" max="32" width="1.7109375" customWidth="1"/>
    <col min="33" max="33" width="3.42578125" customWidth="1"/>
    <col min="34" max="34" width="1" customWidth="1"/>
    <col min="35" max="35" width="1.28515625" customWidth="1"/>
    <col min="36" max="37" width="1.42578125" customWidth="1"/>
    <col min="38" max="40" width="1.7109375" customWidth="1"/>
    <col min="41" max="41" width="2" customWidth="1"/>
    <col min="42" max="42" width="1.7109375" customWidth="1"/>
    <col min="43" max="43" width="1.5703125" customWidth="1"/>
    <col min="44" max="46" width="1.7109375" customWidth="1"/>
    <col min="47" max="47" width="3" customWidth="1"/>
    <col min="48" max="51" width="1.7109375" customWidth="1"/>
    <col min="52" max="55" width="1.140625" customWidth="1"/>
    <col min="56" max="60" width="1.7109375" customWidth="1"/>
    <col min="61" max="61" width="2.42578125" customWidth="1"/>
    <col min="62" max="65" width="1.7109375" customWidth="1"/>
    <col min="66" max="66" width="1.85546875" customWidth="1"/>
    <col min="67" max="67" width="1.7109375" customWidth="1"/>
    <col min="68" max="68" width="2.42578125" customWidth="1"/>
    <col min="69" max="133" width="1.7109375" customWidth="1"/>
  </cols>
  <sheetData>
    <row r="1" spans="4:84" ht="8.1" customHeight="1"/>
    <row r="2" spans="4:84" ht="8.1" customHeight="1"/>
    <row r="3" spans="4:84" ht="8.1" customHeight="1"/>
    <row r="4" spans="4:84" ht="18.75">
      <c r="L4" s="1170" t="s">
        <v>24</v>
      </c>
      <c r="M4" s="1170"/>
      <c r="N4" s="1170"/>
      <c r="O4" s="1170"/>
      <c r="P4" s="1170"/>
      <c r="Q4" s="1170"/>
      <c r="R4" s="1170"/>
      <c r="S4" s="1170"/>
      <c r="T4" s="1170"/>
      <c r="U4" s="1170"/>
      <c r="V4" s="1170"/>
      <c r="W4" s="1170"/>
      <c r="X4" s="1170"/>
      <c r="Y4" s="1170"/>
      <c r="Z4" s="1170"/>
      <c r="AA4" s="1170"/>
      <c r="AB4" s="1170"/>
      <c r="AC4" s="1170"/>
      <c r="AD4" s="1170"/>
      <c r="AE4" s="1170"/>
      <c r="AF4" s="1170"/>
      <c r="AG4" s="1170"/>
      <c r="AH4" s="1170"/>
      <c r="AI4" s="1170"/>
      <c r="AJ4" s="1170"/>
      <c r="AK4" s="1170"/>
      <c r="AL4" s="1170"/>
      <c r="AM4" s="1170"/>
      <c r="AN4" s="1170"/>
      <c r="AO4" s="1170"/>
      <c r="AP4" s="1170"/>
      <c r="AQ4" s="1170"/>
      <c r="AR4" s="1170"/>
      <c r="AS4" s="1170"/>
      <c r="AT4" s="1170"/>
      <c r="AU4" s="1170"/>
      <c r="AV4" s="1170"/>
      <c r="AW4" s="1170"/>
      <c r="AX4" s="1170"/>
      <c r="AY4" s="1170"/>
      <c r="AZ4" s="1170"/>
      <c r="BA4" s="1170"/>
      <c r="BB4" s="1170"/>
      <c r="BC4" s="1170"/>
      <c r="BD4" s="1170"/>
      <c r="BE4" s="1170"/>
      <c r="BF4" s="1170"/>
      <c r="BG4" s="1170"/>
      <c r="BH4" s="1170"/>
      <c r="BI4" s="1170"/>
      <c r="BJ4" s="1170"/>
      <c r="BK4" s="1170"/>
      <c r="BL4" s="1170"/>
      <c r="BM4" s="1170"/>
      <c r="BN4" s="1170"/>
      <c r="BO4" s="1170"/>
      <c r="BP4" s="44"/>
      <c r="BQ4" s="44"/>
      <c r="BR4" s="44"/>
      <c r="BS4" s="44"/>
      <c r="BT4" s="44"/>
      <c r="BU4" s="44"/>
      <c r="BV4" s="44"/>
      <c r="BW4" s="44"/>
      <c r="BX4" s="44"/>
      <c r="BY4" s="44"/>
      <c r="BZ4" s="44"/>
      <c r="CA4" s="44"/>
    </row>
    <row r="5" spans="4:84">
      <c r="E5" s="103" t="s">
        <v>4</v>
      </c>
      <c r="AD5" s="917" t="s">
        <v>5</v>
      </c>
      <c r="AE5" s="917"/>
      <c r="AH5" t="s">
        <v>6</v>
      </c>
    </row>
    <row r="6" spans="4:84" s="448" customFormat="1" ht="17.25" customHeight="1">
      <c r="E6" s="449" t="s">
        <v>7</v>
      </c>
      <c r="Q6" s="990">
        <v>2.1</v>
      </c>
      <c r="R6" s="991"/>
      <c r="S6" s="991"/>
      <c r="T6" s="991"/>
      <c r="U6" s="992"/>
      <c r="V6" s="448" t="s">
        <v>430</v>
      </c>
      <c r="BG6" s="993">
        <v>9.1</v>
      </c>
      <c r="BH6" s="994"/>
      <c r="BI6" s="994"/>
      <c r="BJ6" s="994"/>
      <c r="BK6" s="994"/>
      <c r="BL6" s="994"/>
      <c r="BM6" s="995"/>
      <c r="BO6" s="448" t="s">
        <v>8</v>
      </c>
    </row>
    <row r="7" spans="4:84" s="448" customFormat="1" ht="18" customHeight="1">
      <c r="E7" s="448" t="s">
        <v>406</v>
      </c>
      <c r="N7" s="1173">
        <v>1.88</v>
      </c>
      <c r="O7" s="1173"/>
      <c r="P7" s="1173"/>
      <c r="Q7" s="1173"/>
      <c r="R7" s="1173"/>
      <c r="S7" s="1173"/>
      <c r="T7" s="1173"/>
      <c r="U7" s="448" t="s">
        <v>9</v>
      </c>
      <c r="AY7" s="1001">
        <v>12</v>
      </c>
      <c r="AZ7" s="1001"/>
      <c r="BA7" s="1001"/>
      <c r="BB7" s="1002"/>
      <c r="BC7" s="448" t="s">
        <v>10</v>
      </c>
    </row>
    <row r="8" spans="4:84">
      <c r="G8" t="s">
        <v>426</v>
      </c>
    </row>
    <row r="9" spans="4:84">
      <c r="G9" t="s">
        <v>427</v>
      </c>
    </row>
    <row r="10" spans="4:84">
      <c r="G10" t="s">
        <v>428</v>
      </c>
    </row>
    <row r="11" spans="4:84">
      <c r="E11" t="s">
        <v>11</v>
      </c>
      <c r="AQ11" s="998">
        <v>2.9</v>
      </c>
      <c r="AR11" s="998"/>
      <c r="AS11" s="998"/>
      <c r="AT11" s="998"/>
      <c r="AU11" s="998"/>
      <c r="AV11" s="998"/>
      <c r="AW11" s="998"/>
      <c r="AX11" t="s">
        <v>12</v>
      </c>
      <c r="AY11" t="s">
        <v>13</v>
      </c>
      <c r="BD11" s="999">
        <v>30</v>
      </c>
      <c r="BE11" s="999"/>
      <c r="BF11" s="999"/>
      <c r="BG11" s="999"/>
      <c r="BH11" s="999"/>
    </row>
    <row r="12" spans="4:84">
      <c r="E12" t="s">
        <v>14</v>
      </c>
      <c r="Z12" s="987">
        <v>0.5</v>
      </c>
      <c r="AA12" s="987"/>
      <c r="AB12" s="987"/>
      <c r="AC12" s="987"/>
      <c r="AD12" s="987"/>
      <c r="AE12" s="987"/>
      <c r="AF12" s="987"/>
      <c r="AG12" t="s">
        <v>15</v>
      </c>
      <c r="AH12" s="988">
        <v>0.3</v>
      </c>
      <c r="AI12" s="989"/>
      <c r="AJ12" s="989"/>
      <c r="AK12" s="989"/>
      <c r="AL12" s="989"/>
      <c r="AM12" s="989"/>
      <c r="AN12" s="989"/>
      <c r="AO12" s="989"/>
      <c r="AP12" s="989"/>
      <c r="AQ12" t="s">
        <v>16</v>
      </c>
      <c r="BO12" s="987">
        <v>0.4</v>
      </c>
      <c r="BP12" s="987"/>
      <c r="BQ12" s="987"/>
      <c r="BR12" s="983"/>
      <c r="BS12" s="983"/>
      <c r="BT12" t="s">
        <v>15</v>
      </c>
      <c r="BU12" s="983">
        <v>0.3</v>
      </c>
      <c r="BV12" s="983"/>
      <c r="BW12" s="983"/>
      <c r="BX12" s="983"/>
      <c r="BY12" s="983"/>
    </row>
    <row r="13" spans="4:84">
      <c r="E13" t="s">
        <v>142</v>
      </c>
      <c r="AV13" s="987">
        <v>0.65</v>
      </c>
      <c r="AW13" s="987"/>
      <c r="AX13" s="987"/>
      <c r="AY13" s="987"/>
      <c r="AZ13" s="987"/>
      <c r="BA13" s="987"/>
      <c r="BB13" s="987"/>
      <c r="BC13" s="987"/>
      <c r="BE13" t="s">
        <v>15</v>
      </c>
      <c r="BG13" s="988">
        <v>0.65</v>
      </c>
      <c r="BH13" s="989"/>
      <c r="BI13" s="989"/>
      <c r="BJ13" s="989"/>
      <c r="BK13" s="989"/>
      <c r="BL13" s="989"/>
      <c r="BM13" s="989"/>
      <c r="BN13" t="s">
        <v>17</v>
      </c>
      <c r="BY13" s="984">
        <v>280</v>
      </c>
      <c r="BZ13" s="985"/>
      <c r="CA13" s="985"/>
      <c r="CB13" s="985"/>
      <c r="CC13" s="985"/>
      <c r="CD13" s="985"/>
      <c r="CE13" s="985"/>
      <c r="CF13" s="986"/>
    </row>
    <row r="14" spans="4:84">
      <c r="E14" t="s">
        <v>18</v>
      </c>
      <c r="O14" s="1000">
        <v>50</v>
      </c>
      <c r="P14" s="1000"/>
      <c r="Q14" t="s">
        <v>19</v>
      </c>
      <c r="Z14" s="1000">
        <v>2</v>
      </c>
      <c r="AA14" s="1000"/>
      <c r="AB14" s="1000"/>
      <c r="AC14" s="1000"/>
      <c r="AE14" t="s">
        <v>20</v>
      </c>
    </row>
    <row r="15" spans="4:84" ht="6.75" customHeight="1">
      <c r="D15" s="104"/>
      <c r="E15" s="104"/>
      <c r="F15" s="104"/>
      <c r="G15" s="104"/>
      <c r="H15" s="104"/>
      <c r="I15" s="104"/>
      <c r="J15" s="104"/>
      <c r="K15" s="104"/>
      <c r="L15" s="104"/>
      <c r="M15" s="104"/>
      <c r="N15" s="104"/>
      <c r="O15" s="104"/>
      <c r="P15" s="104"/>
      <c r="Q15" s="104"/>
      <c r="R15" s="104"/>
      <c r="S15" s="104"/>
      <c r="T15" s="104"/>
      <c r="U15" s="104"/>
      <c r="V15" s="104"/>
      <c r="W15" s="104"/>
      <c r="X15" s="104"/>
      <c r="Y15" s="104"/>
      <c r="Z15" s="104"/>
      <c r="AA15" s="104"/>
      <c r="AB15" s="104"/>
      <c r="AC15" s="104"/>
      <c r="AD15" s="104"/>
      <c r="AE15" s="104"/>
      <c r="AF15" s="104"/>
      <c r="AG15" s="104"/>
      <c r="AH15" s="104"/>
      <c r="AI15" s="104"/>
      <c r="AJ15" s="104"/>
      <c r="AK15" s="104"/>
      <c r="AL15" s="104"/>
      <c r="AM15" s="104"/>
      <c r="AN15" s="104"/>
      <c r="AO15" s="104"/>
      <c r="AP15" s="104"/>
      <c r="AQ15" s="104"/>
      <c r="AR15" s="104"/>
      <c r="AS15" s="104"/>
      <c r="AT15" s="104"/>
      <c r="AU15" s="104"/>
      <c r="AV15" s="104"/>
      <c r="AW15" s="104"/>
      <c r="AX15" s="104"/>
      <c r="AY15" s="104"/>
      <c r="AZ15" s="104"/>
      <c r="BA15" s="104"/>
      <c r="BB15" s="104"/>
      <c r="BC15" s="104"/>
      <c r="BD15" s="104"/>
      <c r="BE15" s="104"/>
      <c r="BF15" s="104"/>
      <c r="BG15" s="104"/>
      <c r="BH15" s="104"/>
      <c r="BI15" s="104"/>
      <c r="BJ15" s="104"/>
      <c r="BK15" s="104"/>
      <c r="BL15" s="104"/>
      <c r="BM15" s="104"/>
      <c r="BN15" s="104"/>
      <c r="BO15" s="104"/>
    </row>
    <row r="16" spans="4:84" ht="14.25" customHeight="1">
      <c r="E16" t="s">
        <v>143</v>
      </c>
      <c r="L16" s="104"/>
      <c r="P16" s="987">
        <v>0.25</v>
      </c>
      <c r="Q16" s="987"/>
      <c r="R16" s="987"/>
      <c r="S16" s="987"/>
      <c r="T16" s="987"/>
      <c r="U16" s="987"/>
      <c r="V16" s="987"/>
      <c r="X16" t="s">
        <v>429</v>
      </c>
      <c r="AO16" s="984">
        <v>100</v>
      </c>
      <c r="AP16" s="985"/>
      <c r="AQ16" s="985"/>
      <c r="AR16" s="985"/>
      <c r="AS16" s="985"/>
      <c r="AT16" s="985"/>
      <c r="AU16" s="985"/>
      <c r="AV16" s="986"/>
    </row>
    <row r="17" spans="5:82" ht="8.1" customHeight="1"/>
    <row r="18" spans="5:82" ht="8.1" customHeight="1"/>
    <row r="19" spans="5:82" ht="11.25" customHeight="1">
      <c r="E19" t="s">
        <v>144</v>
      </c>
    </row>
    <row r="20" spans="5:82" ht="8.1" customHeight="1"/>
    <row r="21" spans="5:82" ht="11.25" customHeight="1">
      <c r="E21" t="s">
        <v>408</v>
      </c>
      <c r="AK21" t="s">
        <v>407</v>
      </c>
    </row>
    <row r="22" spans="5:82" ht="8.1" customHeight="1"/>
    <row r="23" spans="5:82" ht="15.75" customHeight="1">
      <c r="E23" t="s">
        <v>409</v>
      </c>
      <c r="BA23" s="984">
        <v>280</v>
      </c>
      <c r="BB23" s="985"/>
      <c r="BC23" s="985"/>
      <c r="BD23" s="985"/>
      <c r="BE23" s="985"/>
      <c r="BF23" s="985"/>
      <c r="BG23" s="985"/>
      <c r="BH23" s="986"/>
      <c r="BJ23" t="s">
        <v>410</v>
      </c>
      <c r="BW23" s="984">
        <v>350</v>
      </c>
      <c r="BX23" s="985"/>
      <c r="BY23" s="985"/>
      <c r="BZ23" s="985"/>
      <c r="CA23" s="985"/>
      <c r="CB23" s="985"/>
      <c r="CC23" s="985"/>
      <c r="CD23" s="986"/>
    </row>
    <row r="24" spans="5:82" ht="8.1" customHeight="1"/>
    <row r="25" spans="5:82" ht="11.25" customHeight="1">
      <c r="E25" t="s">
        <v>145</v>
      </c>
    </row>
    <row r="26" spans="5:82" ht="8.1" customHeight="1"/>
    <row r="27" spans="5:82" ht="11.25" customHeight="1"/>
    <row r="28" spans="5:82" ht="8.1" customHeight="1"/>
    <row r="29" spans="5:82" s="45" customFormat="1" ht="8.1" customHeight="1"/>
    <row r="30" spans="5:82" ht="8.1" customHeight="1"/>
    <row r="31" spans="5:82" ht="8.1" customHeight="1"/>
    <row r="32" spans="5:82" ht="8.1" customHeight="1"/>
    <row r="33" spans="15:68" ht="8.1" customHeight="1"/>
    <row r="34" spans="15:68" ht="8.1" customHeight="1"/>
    <row r="35" spans="15:68" ht="8.1" customHeight="1"/>
    <row r="36" spans="15:68" ht="8.1" customHeight="1"/>
    <row r="37" spans="15:68" ht="8.1" customHeight="1">
      <c r="T37" s="57"/>
      <c r="U37" s="996">
        <v>1</v>
      </c>
      <c r="V37" s="966"/>
      <c r="AH37" s="965">
        <v>2</v>
      </c>
      <c r="AI37" s="996"/>
      <c r="AJ37" s="996"/>
      <c r="AK37" s="966"/>
      <c r="AZ37" s="965">
        <v>3</v>
      </c>
      <c r="BA37" s="996"/>
      <c r="BB37" s="996"/>
      <c r="BC37" s="966"/>
      <c r="BO37" s="965">
        <v>4</v>
      </c>
      <c r="BP37" s="966"/>
    </row>
    <row r="38" spans="15:68" ht="8.1" customHeight="1">
      <c r="T38" s="57"/>
      <c r="U38" s="997"/>
      <c r="V38" s="968"/>
      <c r="AH38" s="967"/>
      <c r="AI38" s="997"/>
      <c r="AJ38" s="997"/>
      <c r="AK38" s="968"/>
      <c r="AZ38" s="967"/>
      <c r="BA38" s="997"/>
      <c r="BB38" s="997"/>
      <c r="BC38" s="968"/>
      <c r="BO38" s="967"/>
      <c r="BP38" s="968"/>
    </row>
    <row r="39" spans="15:68" ht="8.1" customHeight="1">
      <c r="U39" s="50"/>
      <c r="AI39" s="50"/>
      <c r="BA39" s="50"/>
      <c r="BO39" s="50"/>
    </row>
    <row r="40" spans="15:68" ht="8.1" customHeight="1">
      <c r="U40" s="50"/>
      <c r="Z40" s="1003">
        <v>5.8</v>
      </c>
      <c r="AA40" s="1003"/>
      <c r="AB40" s="1003"/>
      <c r="AC40" s="1003"/>
      <c r="AI40" s="50"/>
      <c r="AP40" s="1003">
        <v>7.3</v>
      </c>
      <c r="AQ40" s="1003"/>
      <c r="AR40" s="1003"/>
      <c r="AS40" s="1003"/>
      <c r="BA40" s="50"/>
      <c r="BH40" s="1003">
        <v>6.4</v>
      </c>
      <c r="BI40" s="1003"/>
      <c r="BJ40" s="1003"/>
      <c r="BO40" s="50"/>
    </row>
    <row r="41" spans="15:68" ht="8.1" customHeight="1">
      <c r="S41" s="8"/>
      <c r="T41" s="8"/>
      <c r="U41" s="51"/>
      <c r="V41" s="22"/>
      <c r="W41" s="8"/>
      <c r="X41" s="8"/>
      <c r="Y41" s="8"/>
      <c r="Z41" s="1004"/>
      <c r="AA41" s="1004"/>
      <c r="AB41" s="1004"/>
      <c r="AC41" s="1004"/>
      <c r="AD41" s="8"/>
      <c r="AE41" s="8"/>
      <c r="AF41" s="8"/>
      <c r="AG41" s="8"/>
      <c r="AH41" s="8"/>
      <c r="AI41" s="51"/>
      <c r="AJ41" s="22"/>
      <c r="AK41" s="8"/>
      <c r="AL41" s="8"/>
      <c r="AM41" s="8"/>
      <c r="AN41" s="8"/>
      <c r="AO41" s="8"/>
      <c r="AP41" s="1004"/>
      <c r="AQ41" s="1004"/>
      <c r="AR41" s="1004"/>
      <c r="AS41" s="1004"/>
      <c r="AT41" s="8"/>
      <c r="AU41" s="8"/>
      <c r="AV41" s="8"/>
      <c r="AW41" s="8"/>
      <c r="AX41" s="8"/>
      <c r="AY41" s="8"/>
      <c r="AZ41" s="8"/>
      <c r="BA41" s="51"/>
      <c r="BB41" s="22"/>
      <c r="BC41" s="8"/>
      <c r="BD41" s="8"/>
      <c r="BE41" s="8"/>
      <c r="BF41" s="8"/>
      <c r="BG41" s="8"/>
      <c r="BH41" s="1004"/>
      <c r="BI41" s="1004"/>
      <c r="BJ41" s="1004"/>
      <c r="BK41" s="8"/>
      <c r="BL41" s="8"/>
      <c r="BM41" s="8"/>
      <c r="BN41" s="8"/>
      <c r="BO41" s="51"/>
      <c r="BP41" s="22"/>
    </row>
    <row r="42" spans="15:68" ht="8.1" customHeight="1">
      <c r="U42" s="52"/>
      <c r="AI42" s="52"/>
      <c r="BA42" s="52"/>
      <c r="BO42" s="52"/>
    </row>
    <row r="43" spans="15:68" ht="8.1" customHeight="1" thickBot="1">
      <c r="O43" s="965" t="s">
        <v>0</v>
      </c>
      <c r="P43" s="966"/>
      <c r="Q43" s="58"/>
      <c r="R43" s="49"/>
      <c r="S43" s="53"/>
      <c r="T43" s="54"/>
      <c r="U43" s="55"/>
      <c r="W43" s="120"/>
      <c r="X43" s="120"/>
      <c r="Y43" s="120"/>
      <c r="Z43" s="120"/>
      <c r="AA43" s="120"/>
      <c r="AB43" s="120"/>
      <c r="AC43" s="120"/>
      <c r="AD43" s="120"/>
      <c r="AE43" s="120"/>
      <c r="AF43" s="120"/>
      <c r="AG43" s="120"/>
      <c r="AH43" s="120"/>
      <c r="AI43" s="121"/>
      <c r="AJ43" s="120"/>
      <c r="AK43" s="120"/>
      <c r="AL43" s="120"/>
      <c r="AM43" s="120"/>
      <c r="AN43" s="120"/>
      <c r="AO43" s="120"/>
      <c r="AP43" s="120"/>
      <c r="AQ43" s="120"/>
      <c r="AR43" s="120"/>
      <c r="AS43" s="120"/>
      <c r="AT43" s="120"/>
      <c r="AU43" s="120"/>
      <c r="AV43" s="120"/>
      <c r="AW43" s="120"/>
      <c r="AX43" s="120"/>
      <c r="AY43" s="120"/>
      <c r="AZ43" s="120"/>
      <c r="BA43" s="121"/>
      <c r="BB43" s="120"/>
      <c r="BC43" s="120"/>
      <c r="BD43" s="120"/>
      <c r="BE43" s="120"/>
      <c r="BF43" s="120"/>
      <c r="BG43" s="120"/>
      <c r="BH43" s="120"/>
      <c r="BI43" s="120"/>
      <c r="BJ43" s="120"/>
      <c r="BK43" s="120"/>
      <c r="BL43" s="120"/>
      <c r="BM43" s="120"/>
      <c r="BO43" s="50"/>
    </row>
    <row r="44" spans="15:68" ht="8.1" customHeight="1">
      <c r="O44" s="967"/>
      <c r="P44" s="968"/>
      <c r="Q44" s="5"/>
      <c r="S44" s="6"/>
      <c r="T44" s="9"/>
      <c r="U44" s="105"/>
      <c r="V44" s="109"/>
      <c r="W44" s="118"/>
      <c r="AH44" s="119"/>
      <c r="AI44" s="93"/>
      <c r="AJ44" s="93"/>
      <c r="AK44" s="118"/>
      <c r="AZ44" s="119"/>
      <c r="BA44" s="93"/>
      <c r="BB44" s="93"/>
      <c r="BC44" s="118"/>
      <c r="BN44" s="109"/>
      <c r="BO44" s="110"/>
    </row>
    <row r="45" spans="15:68" ht="8.1" customHeight="1" thickBot="1">
      <c r="S45" s="6"/>
      <c r="U45" s="117"/>
      <c r="V45" s="114"/>
      <c r="W45" s="112"/>
      <c r="AH45" s="111"/>
      <c r="AI45" s="114"/>
      <c r="AJ45" s="114"/>
      <c r="AK45" s="112"/>
      <c r="AZ45" s="111"/>
      <c r="BA45" s="114"/>
      <c r="BB45" s="114"/>
      <c r="BC45" s="112"/>
      <c r="BN45" s="111"/>
      <c r="BO45" s="112"/>
    </row>
    <row r="46" spans="15:68" ht="8.1" customHeight="1">
      <c r="S46" s="6"/>
      <c r="U46" s="117"/>
      <c r="AI46" s="115"/>
      <c r="BA46" s="115"/>
      <c r="BO46" s="115"/>
    </row>
    <row r="47" spans="15:68" ht="8.1" customHeight="1">
      <c r="R47" s="1005">
        <v>5.5</v>
      </c>
      <c r="S47" s="1006"/>
      <c r="U47" s="117"/>
      <c r="AI47" s="117"/>
      <c r="BA47" s="117"/>
      <c r="BO47" s="117"/>
    </row>
    <row r="48" spans="15:68" ht="8.1" customHeight="1">
      <c r="R48" s="1005"/>
      <c r="S48" s="1006"/>
      <c r="U48" s="117"/>
      <c r="AI48" s="117"/>
      <c r="BA48" s="117"/>
      <c r="BO48" s="117"/>
    </row>
    <row r="49" spans="15:67" ht="8.1" customHeight="1">
      <c r="R49" s="1005"/>
      <c r="S49" s="1006"/>
      <c r="U49" s="117"/>
      <c r="AI49" s="117"/>
      <c r="BA49" s="117"/>
      <c r="BO49" s="117"/>
    </row>
    <row r="50" spans="15:67" ht="8.1" customHeight="1">
      <c r="R50" s="1005"/>
      <c r="S50" s="1006"/>
      <c r="U50" s="117"/>
      <c r="AI50" s="117"/>
      <c r="BA50" s="117"/>
      <c r="BO50" s="117"/>
    </row>
    <row r="51" spans="15:67" ht="8.1" customHeight="1">
      <c r="R51" s="1005"/>
      <c r="S51" s="1006"/>
      <c r="U51" s="117"/>
      <c r="AI51" s="117"/>
      <c r="BA51" s="117"/>
      <c r="BO51" s="117"/>
    </row>
    <row r="52" spans="15:67" ht="8.1" customHeight="1">
      <c r="S52" s="6"/>
      <c r="U52" s="117"/>
      <c r="AI52" s="117"/>
      <c r="BA52" s="117"/>
      <c r="BO52" s="117"/>
    </row>
    <row r="53" spans="15:67" ht="8.1" customHeight="1">
      <c r="S53" s="6"/>
      <c r="U53" s="117"/>
      <c r="AI53" s="117"/>
      <c r="BA53" s="117"/>
      <c r="BO53" s="117"/>
    </row>
    <row r="54" spans="15:67" ht="8.1" customHeight="1">
      <c r="S54" s="6"/>
      <c r="U54" s="117"/>
      <c r="AI54" s="117"/>
      <c r="BA54" s="117"/>
      <c r="BO54" s="117"/>
    </row>
    <row r="55" spans="15:67" ht="8.1" customHeight="1" thickBot="1">
      <c r="S55" s="6"/>
      <c r="U55" s="117"/>
      <c r="AI55" s="116"/>
      <c r="BA55" s="116"/>
      <c r="BO55" s="117"/>
    </row>
    <row r="56" spans="15:67" ht="8.1" customHeight="1" thickBot="1">
      <c r="O56" s="965" t="s">
        <v>1</v>
      </c>
      <c r="P56" s="966"/>
      <c r="Q56" s="58"/>
      <c r="R56" s="49"/>
      <c r="S56" s="53"/>
      <c r="T56" s="49"/>
      <c r="U56" s="122"/>
      <c r="V56" s="113"/>
      <c r="W56" s="110"/>
      <c r="X56" s="123"/>
      <c r="Y56" s="120"/>
      <c r="Z56" s="120"/>
      <c r="AA56" s="120"/>
      <c r="AB56" s="120"/>
      <c r="AC56" s="120"/>
      <c r="AD56" s="120"/>
      <c r="AE56" s="120"/>
      <c r="AF56" s="120"/>
      <c r="AG56" s="116"/>
      <c r="AH56" s="109"/>
      <c r="AI56" s="113"/>
      <c r="AJ56" s="113"/>
      <c r="AK56" s="110"/>
      <c r="AL56" s="123"/>
      <c r="AM56" s="120"/>
      <c r="AN56" s="120"/>
      <c r="AO56" s="120"/>
      <c r="AP56" s="120"/>
      <c r="AQ56" s="120"/>
      <c r="AR56" s="120"/>
      <c r="AS56" s="120"/>
      <c r="AT56" s="120"/>
      <c r="AU56" s="120"/>
      <c r="AV56" s="120"/>
      <c r="AW56" s="120"/>
      <c r="AX56" s="120"/>
      <c r="AY56" s="116"/>
      <c r="AZ56" s="109"/>
      <c r="BA56" s="113"/>
      <c r="BB56" s="113"/>
      <c r="BC56" s="110"/>
      <c r="BD56" s="123"/>
      <c r="BE56" s="120"/>
      <c r="BF56" s="120"/>
      <c r="BG56" s="120"/>
      <c r="BH56" s="120"/>
      <c r="BI56" s="120"/>
      <c r="BJ56" s="120"/>
      <c r="BK56" s="120"/>
      <c r="BL56" s="120"/>
      <c r="BM56" s="116"/>
      <c r="BN56" s="109"/>
      <c r="BO56" s="110"/>
    </row>
    <row r="57" spans="15:67" ht="8.1" customHeight="1" thickBot="1">
      <c r="O57" s="967"/>
      <c r="P57" s="968"/>
      <c r="Q57" s="5"/>
      <c r="S57" s="6"/>
      <c r="T57" s="9"/>
      <c r="U57" s="117"/>
      <c r="V57" s="114"/>
      <c r="W57" s="112"/>
      <c r="AH57" s="111"/>
      <c r="AI57" s="114"/>
      <c r="AJ57" s="114"/>
      <c r="AK57" s="112"/>
      <c r="AZ57" s="111"/>
      <c r="BA57" s="114"/>
      <c r="BB57" s="114"/>
      <c r="BC57" s="112"/>
      <c r="BN57" s="111"/>
      <c r="BO57" s="112"/>
    </row>
    <row r="58" spans="15:67" ht="8.1" customHeight="1">
      <c r="S58" s="6"/>
      <c r="U58" s="117"/>
      <c r="AI58" s="115"/>
      <c r="BA58" s="115"/>
      <c r="BO58" s="117"/>
    </row>
    <row r="59" spans="15:67" ht="8.1" customHeight="1">
      <c r="R59" s="1005">
        <v>6</v>
      </c>
      <c r="S59" s="1006"/>
      <c r="U59" s="117"/>
      <c r="AI59" s="117"/>
      <c r="BA59" s="117"/>
      <c r="BO59" s="117"/>
    </row>
    <row r="60" spans="15:67" ht="8.1" customHeight="1">
      <c r="R60" s="1005"/>
      <c r="S60" s="1006"/>
      <c r="U60" s="117"/>
      <c r="AI60" s="117"/>
      <c r="BA60" s="117"/>
      <c r="BO60" s="117"/>
    </row>
    <row r="61" spans="15:67" ht="8.1" customHeight="1">
      <c r="R61" s="1005"/>
      <c r="S61" s="1006"/>
      <c r="U61" s="117"/>
      <c r="AI61" s="117"/>
      <c r="BA61" s="117"/>
      <c r="BO61" s="117"/>
    </row>
    <row r="62" spans="15:67" ht="8.1" customHeight="1">
      <c r="R62" s="1005"/>
      <c r="S62" s="1006"/>
      <c r="U62" s="117"/>
      <c r="AI62" s="117"/>
      <c r="BA62" s="117"/>
      <c r="BO62" s="117"/>
    </row>
    <row r="63" spans="15:67" ht="8.1" customHeight="1">
      <c r="R63" s="1005"/>
      <c r="S63" s="1006"/>
      <c r="U63" s="117"/>
      <c r="AI63" s="117"/>
      <c r="BA63" s="117"/>
      <c r="BO63" s="117"/>
    </row>
    <row r="64" spans="15:67" ht="8.1" customHeight="1">
      <c r="S64" s="6"/>
      <c r="U64" s="117"/>
      <c r="AI64" s="117"/>
      <c r="BA64" s="117"/>
      <c r="BO64" s="117"/>
    </row>
    <row r="65" spans="15:67" ht="8.1" customHeight="1">
      <c r="S65" s="6"/>
      <c r="U65" s="117"/>
      <c r="AI65" s="117"/>
      <c r="BA65" s="117"/>
      <c r="BO65" s="117"/>
    </row>
    <row r="66" spans="15:67" ht="8.1" customHeight="1">
      <c r="S66" s="6"/>
      <c r="U66" s="117"/>
      <c r="AI66" s="117"/>
      <c r="BA66" s="117"/>
      <c r="BO66" s="117"/>
    </row>
    <row r="67" spans="15:67" ht="8.1" customHeight="1" thickBot="1">
      <c r="S67" s="6"/>
      <c r="U67" s="117"/>
      <c r="AI67" s="116"/>
      <c r="BA67" s="117"/>
      <c r="BO67" s="117"/>
    </row>
    <row r="68" spans="15:67" ht="8.1" customHeight="1" thickBot="1">
      <c r="O68" s="965" t="s">
        <v>2</v>
      </c>
      <c r="P68" s="966"/>
      <c r="Q68" s="58"/>
      <c r="R68" s="49"/>
      <c r="S68" s="53"/>
      <c r="T68" s="49"/>
      <c r="U68" s="122"/>
      <c r="V68" s="113"/>
      <c r="W68" s="110"/>
      <c r="X68" s="123"/>
      <c r="Y68" s="120"/>
      <c r="Z68" s="120"/>
      <c r="AA68" s="120"/>
      <c r="AB68" s="120"/>
      <c r="AC68" s="120"/>
      <c r="AD68" s="120"/>
      <c r="AE68" s="120"/>
      <c r="AF68" s="120"/>
      <c r="AG68" s="116"/>
      <c r="AH68" s="109"/>
      <c r="AI68" s="113"/>
      <c r="AJ68" s="113"/>
      <c r="AK68" s="110"/>
      <c r="AL68" s="123"/>
      <c r="AM68" s="120"/>
      <c r="AN68" s="120"/>
      <c r="AO68" s="120"/>
      <c r="AP68" s="120"/>
      <c r="AQ68" s="120"/>
      <c r="AR68" s="120"/>
      <c r="AS68" s="120"/>
      <c r="AT68" s="120"/>
      <c r="AU68" s="120"/>
      <c r="AV68" s="120"/>
      <c r="AW68" s="120"/>
      <c r="AX68" s="120"/>
      <c r="AY68" s="120"/>
      <c r="AZ68" s="109"/>
      <c r="BA68" s="113"/>
      <c r="BB68" s="113"/>
      <c r="BC68" s="110"/>
      <c r="BD68" s="120"/>
      <c r="BE68" s="120"/>
      <c r="BF68" s="120"/>
      <c r="BG68" s="120"/>
      <c r="BH68" s="120"/>
      <c r="BI68" s="120"/>
      <c r="BJ68" s="120"/>
      <c r="BK68" s="120"/>
      <c r="BL68" s="120"/>
      <c r="BM68" s="116"/>
      <c r="BN68" s="109"/>
      <c r="BO68" s="110"/>
    </row>
    <row r="69" spans="15:67" ht="8.1" customHeight="1" thickBot="1">
      <c r="O69" s="967"/>
      <c r="P69" s="968"/>
      <c r="Q69" s="5"/>
      <c r="S69" s="6"/>
      <c r="T69" s="9"/>
      <c r="U69" s="117"/>
      <c r="V69" s="114"/>
      <c r="W69" s="112"/>
      <c r="AH69" s="111"/>
      <c r="AI69" s="114"/>
      <c r="AJ69" s="114"/>
      <c r="AK69" s="112"/>
      <c r="AZ69" s="111"/>
      <c r="BA69" s="114"/>
      <c r="BB69" s="114"/>
      <c r="BC69" s="112"/>
      <c r="BN69" s="111"/>
      <c r="BO69" s="112"/>
    </row>
    <row r="70" spans="15:67" ht="8.1" customHeight="1">
      <c r="S70" s="6"/>
      <c r="U70" s="117"/>
      <c r="AI70" s="115"/>
      <c r="BA70" s="117"/>
      <c r="BO70" s="117"/>
    </row>
    <row r="71" spans="15:67" ht="8.1" customHeight="1">
      <c r="S71" s="6"/>
      <c r="U71" s="117"/>
      <c r="AI71" s="117"/>
      <c r="BA71" s="117"/>
      <c r="BO71" s="117"/>
    </row>
    <row r="72" spans="15:67" ht="8.1" customHeight="1">
      <c r="R72" s="1005">
        <v>5.5</v>
      </c>
      <c r="S72" s="1006"/>
      <c r="U72" s="117"/>
      <c r="AI72" s="117"/>
      <c r="BA72" s="117"/>
      <c r="BO72" s="117"/>
    </row>
    <row r="73" spans="15:67" ht="8.1" customHeight="1">
      <c r="R73" s="1005"/>
      <c r="S73" s="1006"/>
      <c r="U73" s="117"/>
      <c r="AI73" s="117"/>
      <c r="BA73" s="117"/>
      <c r="BO73" s="117"/>
    </row>
    <row r="74" spans="15:67" ht="8.1" customHeight="1">
      <c r="R74" s="1005"/>
      <c r="S74" s="1006"/>
      <c r="U74" s="117"/>
      <c r="AI74" s="117"/>
      <c r="BA74" s="117"/>
      <c r="BO74" s="117"/>
    </row>
    <row r="75" spans="15:67" ht="8.1" customHeight="1">
      <c r="R75" s="1005"/>
      <c r="S75" s="1006"/>
      <c r="U75" s="117"/>
      <c r="AI75" s="117"/>
      <c r="BA75" s="117"/>
      <c r="BO75" s="117"/>
    </row>
    <row r="76" spans="15:67" ht="8.1" customHeight="1">
      <c r="R76" s="1005"/>
      <c r="S76" s="1006"/>
      <c r="U76" s="117"/>
      <c r="AI76" s="117"/>
      <c r="BA76" s="117"/>
      <c r="BO76" s="117"/>
    </row>
    <row r="77" spans="15:67" ht="8.1" customHeight="1">
      <c r="S77" s="6"/>
      <c r="U77" s="117"/>
      <c r="AI77" s="117"/>
      <c r="BA77" s="117"/>
      <c r="BO77" s="117"/>
    </row>
    <row r="78" spans="15:67" ht="8.1" customHeight="1">
      <c r="S78" s="6"/>
      <c r="U78" s="117"/>
      <c r="AI78" s="117"/>
      <c r="BA78" s="117"/>
      <c r="BO78" s="117"/>
    </row>
    <row r="79" spans="15:67" ht="8.1" customHeight="1" thickBot="1">
      <c r="S79" s="6"/>
      <c r="U79" s="117"/>
      <c r="AI79" s="116"/>
      <c r="BA79" s="116"/>
      <c r="BO79" s="117"/>
    </row>
    <row r="80" spans="15:67" ht="8.1" customHeight="1">
      <c r="S80" s="6"/>
      <c r="U80" s="117"/>
      <c r="V80" s="113"/>
      <c r="W80" s="110"/>
      <c r="AH80" s="109"/>
      <c r="AI80" s="113"/>
      <c r="AJ80" s="113"/>
      <c r="AK80" s="110"/>
      <c r="AZ80" s="109"/>
      <c r="BA80" s="113"/>
      <c r="BB80" s="113"/>
      <c r="BC80" s="110"/>
      <c r="BD80" s="124"/>
      <c r="BN80" s="109"/>
      <c r="BO80" s="110"/>
    </row>
    <row r="81" spans="15:68" ht="8.1" customHeight="1" thickBot="1">
      <c r="O81" s="965" t="s">
        <v>3</v>
      </c>
      <c r="P81" s="966"/>
      <c r="Q81" s="58"/>
      <c r="R81" s="49"/>
      <c r="S81" s="53"/>
      <c r="T81" s="49"/>
      <c r="U81" s="49"/>
      <c r="V81" s="111"/>
      <c r="W81" s="112"/>
      <c r="X81" s="123"/>
      <c r="Y81" s="120"/>
      <c r="Z81" s="120"/>
      <c r="AA81" s="120"/>
      <c r="AB81" s="120"/>
      <c r="AC81" s="120"/>
      <c r="AD81" s="120"/>
      <c r="AE81" s="120"/>
      <c r="AF81" s="120"/>
      <c r="AG81" s="120"/>
      <c r="AH81" s="111"/>
      <c r="AI81" s="114"/>
      <c r="AJ81" s="114"/>
      <c r="AK81" s="112"/>
      <c r="AL81" s="120"/>
      <c r="AM81" s="120"/>
      <c r="AN81" s="120"/>
      <c r="AO81" s="120"/>
      <c r="AP81" s="120"/>
      <c r="AQ81" s="120"/>
      <c r="AR81" s="120"/>
      <c r="AS81" s="120"/>
      <c r="AT81" s="120"/>
      <c r="AU81" s="120"/>
      <c r="AV81" s="120"/>
      <c r="AW81" s="120"/>
      <c r="AX81" s="120"/>
      <c r="AY81" s="120"/>
      <c r="AZ81" s="111"/>
      <c r="BA81" s="114"/>
      <c r="BB81" s="114"/>
      <c r="BC81" s="112"/>
      <c r="BD81" s="123"/>
      <c r="BE81" s="120"/>
      <c r="BF81" s="120"/>
      <c r="BG81" s="120"/>
      <c r="BH81" s="120"/>
      <c r="BI81" s="120"/>
      <c r="BJ81" s="120"/>
      <c r="BK81" s="120"/>
      <c r="BL81" s="120"/>
      <c r="BM81" s="116"/>
      <c r="BN81" s="111"/>
      <c r="BO81" s="112"/>
    </row>
    <row r="82" spans="15:68" ht="8.1" customHeight="1">
      <c r="O82" s="967"/>
      <c r="P82" s="968"/>
      <c r="Q82" s="5"/>
      <c r="S82" s="6"/>
      <c r="T82" s="9"/>
    </row>
    <row r="83" spans="15:68" ht="7.5" customHeight="1"/>
    <row r="84" spans="15:68" ht="8.1" customHeight="1"/>
    <row r="85" spans="15:68" ht="8.1" customHeight="1"/>
    <row r="86" spans="15:68" ht="8.1" customHeight="1"/>
    <row r="87" spans="15:68" ht="8.1" customHeight="1">
      <c r="U87" s="965">
        <v>1</v>
      </c>
      <c r="V87" s="966"/>
      <c r="AH87" s="965">
        <v>2</v>
      </c>
      <c r="AI87" s="996"/>
      <c r="AJ87" s="996"/>
      <c r="AK87" s="966"/>
      <c r="AZ87" s="965">
        <v>3</v>
      </c>
      <c r="BA87" s="996"/>
      <c r="BB87" s="996"/>
      <c r="BC87" s="966"/>
      <c r="BO87" s="965">
        <v>4</v>
      </c>
      <c r="BP87" s="966"/>
    </row>
    <row r="88" spans="15:68" ht="8.1" customHeight="1">
      <c r="U88" s="967"/>
      <c r="V88" s="968"/>
      <c r="AH88" s="967"/>
      <c r="AI88" s="997"/>
      <c r="AJ88" s="997"/>
      <c r="AK88" s="968"/>
      <c r="AZ88" s="967"/>
      <c r="BA88" s="997"/>
      <c r="BB88" s="997"/>
      <c r="BC88" s="968"/>
      <c r="BO88" s="967"/>
      <c r="BP88" s="968"/>
    </row>
    <row r="89" spans="15:68" ht="8.1" customHeight="1">
      <c r="U89" s="50"/>
      <c r="AI89" s="50"/>
      <c r="BA89" s="50"/>
      <c r="BO89" s="50"/>
    </row>
    <row r="90" spans="15:68" ht="8.1" customHeight="1">
      <c r="U90" s="50"/>
      <c r="AA90" s="969">
        <f>Z40</f>
        <v>5.8</v>
      </c>
      <c r="AB90" s="969"/>
      <c r="AC90" s="969"/>
      <c r="AI90" s="50"/>
      <c r="AQ90" s="969">
        <f>AP40</f>
        <v>7.3</v>
      </c>
      <c r="AR90" s="969"/>
      <c r="AS90" s="969"/>
      <c r="BA90" s="50"/>
      <c r="BH90" s="969">
        <f>BH40</f>
        <v>6.4</v>
      </c>
      <c r="BI90" s="969"/>
      <c r="BJ90" s="969"/>
      <c r="BO90" s="50"/>
    </row>
    <row r="91" spans="15:68" ht="8.1" customHeight="1">
      <c r="U91" s="51"/>
      <c r="V91" s="22"/>
      <c r="W91" s="8"/>
      <c r="X91" s="8"/>
      <c r="Y91" s="8"/>
      <c r="Z91" s="8"/>
      <c r="AA91" s="970"/>
      <c r="AB91" s="970"/>
      <c r="AC91" s="970"/>
      <c r="AD91" s="8"/>
      <c r="AE91" s="8"/>
      <c r="AF91" s="8"/>
      <c r="AG91" s="8"/>
      <c r="AI91" s="51"/>
      <c r="AJ91" s="22"/>
      <c r="AL91" s="8"/>
      <c r="AM91" s="8"/>
      <c r="AN91" s="8"/>
      <c r="AO91" s="8"/>
      <c r="AP91" s="8"/>
      <c r="AQ91" s="970"/>
      <c r="AR91" s="970"/>
      <c r="AS91" s="970"/>
      <c r="AT91" s="8"/>
      <c r="AU91" s="8"/>
      <c r="AV91" s="8"/>
      <c r="AW91" s="8"/>
      <c r="AX91" s="8"/>
      <c r="AY91" s="8"/>
      <c r="BA91" s="51"/>
      <c r="BB91" s="22"/>
      <c r="BD91" s="8"/>
      <c r="BE91" s="8"/>
      <c r="BF91" s="8"/>
      <c r="BG91" s="8"/>
      <c r="BH91" s="970"/>
      <c r="BI91" s="970"/>
      <c r="BJ91" s="970"/>
      <c r="BK91" s="8"/>
      <c r="BL91" s="8"/>
      <c r="BM91" s="8"/>
      <c r="BN91" s="8"/>
      <c r="BO91" s="51"/>
      <c r="BP91" s="22"/>
    </row>
    <row r="92" spans="15:68" ht="8.1" customHeight="1">
      <c r="U92" s="56"/>
      <c r="AI92" s="56"/>
      <c r="BA92" s="56"/>
      <c r="BO92" s="56"/>
    </row>
    <row r="93" spans="15:68" ht="8.1" customHeight="1" thickBot="1">
      <c r="O93" s="965" t="s">
        <v>0</v>
      </c>
      <c r="P93" s="966"/>
      <c r="Q93" s="58"/>
      <c r="R93" s="49"/>
      <c r="S93" s="53"/>
      <c r="T93" s="54"/>
      <c r="U93" s="55"/>
      <c r="X93" s="61"/>
      <c r="Y93" s="61"/>
      <c r="Z93" s="61"/>
      <c r="AA93" s="61"/>
      <c r="AB93" s="61"/>
      <c r="AC93" s="61"/>
      <c r="AD93" s="61"/>
      <c r="AE93" s="61"/>
      <c r="AF93" s="61"/>
      <c r="AG93" s="61"/>
      <c r="AI93" s="50"/>
      <c r="AL93" s="61"/>
      <c r="AM93" s="61"/>
      <c r="AN93" s="61"/>
      <c r="AO93" s="61"/>
      <c r="AP93" s="61"/>
      <c r="AQ93" s="61"/>
      <c r="AR93" s="61"/>
      <c r="AS93" s="61"/>
      <c r="AT93" s="61"/>
      <c r="AU93" s="61"/>
      <c r="AV93" s="61"/>
      <c r="AW93" s="61"/>
      <c r="AX93" s="61"/>
      <c r="AY93" s="61"/>
      <c r="BA93" s="50"/>
      <c r="BD93" s="61"/>
      <c r="BE93" s="61"/>
      <c r="BF93" s="61"/>
      <c r="BG93" s="61"/>
      <c r="BH93" s="61"/>
      <c r="BI93" s="61"/>
      <c r="BJ93" s="61"/>
      <c r="BK93" s="61"/>
      <c r="BL93" s="61"/>
      <c r="BM93" s="61"/>
      <c r="BO93" s="50"/>
    </row>
    <row r="94" spans="15:68" ht="8.1" customHeight="1" thickTop="1">
      <c r="O94" s="967"/>
      <c r="P94" s="968"/>
      <c r="Q94" s="5"/>
      <c r="S94" s="6"/>
      <c r="T94" s="9"/>
      <c r="V94" s="96"/>
      <c r="W94" s="89"/>
      <c r="X94" s="64"/>
      <c r="Y94" s="64"/>
      <c r="Z94" s="64"/>
      <c r="AA94" s="64"/>
      <c r="AB94" s="64"/>
      <c r="AC94" s="64"/>
      <c r="AD94" s="64"/>
      <c r="AE94" s="64"/>
      <c r="AF94" s="64"/>
      <c r="AG94" s="64"/>
      <c r="AH94" s="96"/>
      <c r="AI94" s="88"/>
      <c r="AJ94" s="88"/>
      <c r="AK94" s="89"/>
      <c r="AL94" s="64"/>
      <c r="AM94" s="64"/>
      <c r="AN94" s="64"/>
      <c r="AO94" s="64"/>
      <c r="AP94" s="64"/>
      <c r="AQ94" s="64"/>
      <c r="AR94" s="64"/>
      <c r="AS94" s="64"/>
      <c r="AT94" s="64"/>
      <c r="AU94" s="64"/>
      <c r="AV94" s="64"/>
      <c r="AW94" s="64"/>
      <c r="AX94" s="64"/>
      <c r="AY94" s="64"/>
      <c r="AZ94" s="96"/>
      <c r="BA94" s="88"/>
      <c r="BB94" s="88"/>
      <c r="BC94" s="89"/>
      <c r="BD94" s="64"/>
      <c r="BE94" s="64"/>
      <c r="BF94" s="64"/>
      <c r="BG94" s="64"/>
      <c r="BH94" s="64"/>
      <c r="BI94" s="64"/>
      <c r="BJ94" s="64"/>
      <c r="BK94" s="64"/>
      <c r="BL94" s="64"/>
      <c r="BM94" s="64"/>
      <c r="BN94" s="96"/>
      <c r="BO94" s="89"/>
    </row>
    <row r="95" spans="15:68" ht="8.1" customHeight="1" thickBot="1">
      <c r="S95" s="6"/>
      <c r="V95" s="95"/>
      <c r="W95" s="91"/>
      <c r="X95" s="980" t="s">
        <v>21</v>
      </c>
      <c r="Y95" s="980"/>
      <c r="AH95" s="95"/>
      <c r="AI95" s="90"/>
      <c r="AJ95" s="90"/>
      <c r="AK95" s="91"/>
      <c r="AL95" s="980" t="s">
        <v>22</v>
      </c>
      <c r="AM95" s="980"/>
      <c r="AZ95" s="95"/>
      <c r="BA95" s="90"/>
      <c r="BB95" s="90"/>
      <c r="BC95" s="91"/>
      <c r="BD95" s="980" t="s">
        <v>22</v>
      </c>
      <c r="BE95" s="980"/>
      <c r="BL95" s="980" t="s">
        <v>21</v>
      </c>
      <c r="BM95" s="980"/>
      <c r="BN95" s="95"/>
      <c r="BO95" s="91"/>
    </row>
    <row r="96" spans="15:68" ht="8.1" customHeight="1" thickTop="1">
      <c r="S96" s="6"/>
      <c r="V96" s="65"/>
      <c r="X96" s="980"/>
      <c r="Y96" s="980"/>
      <c r="AH96" s="62"/>
      <c r="AJ96" s="62"/>
      <c r="AL96" s="980"/>
      <c r="AM96" s="980"/>
      <c r="BA96" s="66"/>
      <c r="BB96" s="62"/>
      <c r="BD96" s="980"/>
      <c r="BE96" s="980"/>
      <c r="BL96" s="980"/>
      <c r="BM96" s="980"/>
      <c r="BO96" s="65"/>
    </row>
    <row r="97" spans="15:67" ht="8.1" customHeight="1">
      <c r="S97" s="6"/>
      <c r="V97" s="65"/>
      <c r="AH97" s="62"/>
      <c r="AJ97" s="62"/>
      <c r="BA97" s="66"/>
      <c r="BB97" s="62"/>
      <c r="BO97" s="65"/>
    </row>
    <row r="98" spans="15:67" ht="8.1" customHeight="1">
      <c r="R98" s="978">
        <f>R47</f>
        <v>5.5</v>
      </c>
      <c r="S98" s="979"/>
      <c r="V98" s="65"/>
      <c r="AH98" s="62"/>
      <c r="AJ98" s="62"/>
      <c r="BA98" s="66"/>
      <c r="BB98" s="62"/>
      <c r="BO98" s="65"/>
    </row>
    <row r="99" spans="15:67" ht="8.1" customHeight="1">
      <c r="R99" s="978"/>
      <c r="S99" s="979"/>
      <c r="V99" s="65"/>
      <c r="AH99" s="62"/>
      <c r="AJ99" s="62"/>
      <c r="BA99" s="66"/>
      <c r="BB99" s="62"/>
      <c r="BO99" s="65"/>
    </row>
    <row r="100" spans="15:67" ht="8.1" customHeight="1">
      <c r="R100" s="978"/>
      <c r="S100" s="979"/>
      <c r="V100" s="65"/>
      <c r="AH100" s="62"/>
      <c r="AJ100" s="62"/>
      <c r="BA100" s="66"/>
      <c r="BB100" s="62"/>
      <c r="BO100" s="65"/>
    </row>
    <row r="101" spans="15:67" ht="8.1" customHeight="1">
      <c r="R101" s="978"/>
      <c r="S101" s="979"/>
      <c r="V101" s="65"/>
      <c r="AH101" s="62"/>
      <c r="AJ101" s="62"/>
      <c r="BA101" s="66"/>
      <c r="BB101" s="62"/>
      <c r="BO101" s="65"/>
    </row>
    <row r="102" spans="15:67" ht="8.1" customHeight="1">
      <c r="S102" s="6"/>
      <c r="V102" s="65"/>
      <c r="AH102" s="62"/>
      <c r="AJ102" s="62"/>
      <c r="BA102" s="66"/>
      <c r="BB102" s="62"/>
      <c r="BO102" s="65"/>
    </row>
    <row r="103" spans="15:67" ht="8.1" customHeight="1">
      <c r="S103" s="6"/>
      <c r="V103" s="65"/>
      <c r="AH103" s="62"/>
      <c r="AJ103" s="62"/>
      <c r="BA103" s="66"/>
      <c r="BB103" s="62"/>
      <c r="BO103" s="65"/>
    </row>
    <row r="104" spans="15:67" ht="8.1" customHeight="1">
      <c r="S104" s="6"/>
      <c r="V104" s="65"/>
      <c r="X104" s="980" t="s">
        <v>23</v>
      </c>
      <c r="Y104" s="980"/>
      <c r="AH104" s="62"/>
      <c r="AJ104" s="62"/>
      <c r="AL104" s="980" t="s">
        <v>5</v>
      </c>
      <c r="AM104" s="980"/>
      <c r="BA104" s="66"/>
      <c r="BB104" s="62"/>
      <c r="BD104" s="980" t="s">
        <v>5</v>
      </c>
      <c r="BE104" s="980"/>
      <c r="BL104" s="980" t="s">
        <v>23</v>
      </c>
      <c r="BM104" s="980"/>
      <c r="BO104" s="65"/>
    </row>
    <row r="105" spans="15:67" ht="8.1" customHeight="1" thickBot="1">
      <c r="S105" s="6"/>
      <c r="V105" s="65"/>
      <c r="X105" s="980"/>
      <c r="Y105" s="980"/>
      <c r="AH105" s="62"/>
      <c r="AJ105" s="62"/>
      <c r="AL105" s="980"/>
      <c r="AM105" s="980"/>
      <c r="BA105" s="66"/>
      <c r="BB105" s="62"/>
      <c r="BD105" s="980"/>
      <c r="BE105" s="980"/>
      <c r="BL105" s="980"/>
      <c r="BM105" s="980"/>
      <c r="BO105" s="65"/>
    </row>
    <row r="106" spans="15:67" ht="3.95" customHeight="1" thickTop="1">
      <c r="O106" s="965" t="s">
        <v>1</v>
      </c>
      <c r="P106" s="966"/>
      <c r="V106" s="96"/>
      <c r="W106" s="89"/>
      <c r="X106" s="61"/>
      <c r="Y106" s="61"/>
      <c r="Z106" s="61"/>
      <c r="AA106" s="61"/>
      <c r="AB106" s="61"/>
      <c r="AC106" s="61"/>
      <c r="AD106" s="61"/>
      <c r="AE106" s="61"/>
      <c r="AF106" s="61"/>
      <c r="AG106" s="61"/>
      <c r="AH106" s="96"/>
      <c r="AI106" s="88"/>
      <c r="AJ106" s="88"/>
      <c r="AK106" s="89"/>
      <c r="AL106" s="61"/>
      <c r="AM106" s="61"/>
      <c r="AN106" s="61"/>
      <c r="AO106" s="61"/>
      <c r="AP106" s="61"/>
      <c r="AQ106" s="61"/>
      <c r="AR106" s="61"/>
      <c r="AS106" s="61"/>
      <c r="AT106" s="61"/>
      <c r="AU106" s="61"/>
      <c r="AV106" s="61"/>
      <c r="AW106" s="61"/>
      <c r="AX106" s="61"/>
      <c r="AY106" s="61"/>
      <c r="AZ106" s="96"/>
      <c r="BA106" s="88"/>
      <c r="BB106" s="88"/>
      <c r="BC106" s="89"/>
      <c r="BD106" s="61"/>
      <c r="BE106" s="61"/>
      <c r="BF106" s="61"/>
      <c r="BG106" s="61"/>
      <c r="BH106" s="61"/>
      <c r="BI106" s="61"/>
      <c r="BJ106" s="61"/>
      <c r="BK106" s="61"/>
      <c r="BL106" s="61"/>
      <c r="BM106" s="61"/>
      <c r="BN106" s="96"/>
      <c r="BO106" s="89"/>
    </row>
    <row r="107" spans="15:67" ht="3.95" customHeight="1">
      <c r="O107" s="981"/>
      <c r="P107" s="982"/>
      <c r="Q107" s="58"/>
      <c r="R107" s="49"/>
      <c r="S107" s="53"/>
      <c r="T107" s="49"/>
      <c r="U107" s="49"/>
      <c r="V107" s="92"/>
      <c r="W107" s="94"/>
      <c r="AH107" s="92"/>
      <c r="AI107" s="93"/>
      <c r="AJ107" s="93"/>
      <c r="AK107" s="94"/>
      <c r="AZ107" s="92"/>
      <c r="BA107" s="93"/>
      <c r="BB107" s="93"/>
      <c r="BC107" s="94"/>
      <c r="BN107" s="92"/>
      <c r="BO107" s="94"/>
    </row>
    <row r="108" spans="15:67" ht="3.95" customHeight="1">
      <c r="O108" s="981"/>
      <c r="P108" s="982"/>
      <c r="Q108" s="5"/>
      <c r="S108" s="6"/>
      <c r="T108" s="9"/>
      <c r="V108" s="92"/>
      <c r="W108" s="94"/>
      <c r="X108" s="61"/>
      <c r="Y108" s="61"/>
      <c r="Z108" s="61"/>
      <c r="AA108" s="61"/>
      <c r="AB108" s="61"/>
      <c r="AC108" s="61"/>
      <c r="AD108" s="61"/>
      <c r="AE108" s="61"/>
      <c r="AF108" s="61"/>
      <c r="AG108" s="61"/>
      <c r="AH108" s="92"/>
      <c r="AI108" s="93"/>
      <c r="AJ108" s="93"/>
      <c r="AK108" s="94"/>
      <c r="AL108" s="61"/>
      <c r="AM108" s="61"/>
      <c r="AN108" s="61"/>
      <c r="AO108" s="61"/>
      <c r="AP108" s="61"/>
      <c r="AQ108" s="61"/>
      <c r="AR108" s="61"/>
      <c r="AS108" s="61"/>
      <c r="AT108" s="61"/>
      <c r="AU108" s="61"/>
      <c r="AV108" s="61"/>
      <c r="AW108" s="61"/>
      <c r="AX108" s="61"/>
      <c r="AY108" s="61"/>
      <c r="AZ108" s="92"/>
      <c r="BA108" s="93"/>
      <c r="BB108" s="93"/>
      <c r="BC108" s="94"/>
      <c r="BD108" s="61"/>
      <c r="BE108" s="61"/>
      <c r="BF108" s="61"/>
      <c r="BG108" s="61"/>
      <c r="BH108" s="61"/>
      <c r="BI108" s="61"/>
      <c r="BJ108" s="61"/>
      <c r="BK108" s="61"/>
      <c r="BL108" s="61"/>
      <c r="BM108" s="61"/>
      <c r="BN108" s="92"/>
      <c r="BO108" s="94"/>
    </row>
    <row r="109" spans="15:67" ht="3.95" customHeight="1" thickBot="1">
      <c r="O109" s="967"/>
      <c r="P109" s="968"/>
      <c r="Q109" s="5"/>
      <c r="V109" s="95"/>
      <c r="W109" s="91"/>
      <c r="AH109" s="95"/>
      <c r="AI109" s="90"/>
      <c r="AJ109" s="90"/>
      <c r="AK109" s="91"/>
      <c r="AZ109" s="95"/>
      <c r="BA109" s="90"/>
      <c r="BB109" s="90"/>
      <c r="BC109" s="91"/>
      <c r="BN109" s="95"/>
      <c r="BO109" s="91"/>
    </row>
    <row r="110" spans="15:67" ht="8.1" customHeight="1" thickTop="1">
      <c r="S110" s="6"/>
      <c r="V110" s="65"/>
      <c r="AI110" s="66"/>
      <c r="AJ110" s="62"/>
      <c r="BA110" s="66"/>
      <c r="BB110" s="62"/>
      <c r="BO110" s="65"/>
    </row>
    <row r="111" spans="15:67" ht="8.1" customHeight="1">
      <c r="S111" s="6"/>
      <c r="V111" s="65"/>
      <c r="AI111" s="66"/>
      <c r="AJ111" s="62"/>
      <c r="BA111" s="66"/>
      <c r="BB111" s="62"/>
      <c r="BO111" s="65"/>
    </row>
    <row r="112" spans="15:67" ht="8.1" customHeight="1">
      <c r="R112" s="978">
        <f>R59</f>
        <v>6</v>
      </c>
      <c r="S112" s="979"/>
      <c r="V112" s="65"/>
      <c r="AI112" s="66"/>
      <c r="AJ112" s="62"/>
      <c r="BA112" s="66"/>
      <c r="BB112" s="62"/>
      <c r="BO112" s="65"/>
    </row>
    <row r="113" spans="15:67" ht="8.1" customHeight="1">
      <c r="R113" s="978"/>
      <c r="S113" s="979"/>
      <c r="V113" s="65"/>
      <c r="AI113" s="66"/>
      <c r="AJ113" s="62"/>
      <c r="BA113" s="66"/>
      <c r="BB113" s="62"/>
      <c r="BO113" s="65"/>
    </row>
    <row r="114" spans="15:67" ht="8.1" customHeight="1">
      <c r="R114" s="978"/>
      <c r="S114" s="979"/>
      <c r="V114" s="65"/>
      <c r="AI114" s="66"/>
      <c r="AJ114" s="62"/>
      <c r="BA114" s="66"/>
      <c r="BB114" s="62"/>
      <c r="BO114" s="65"/>
    </row>
    <row r="115" spans="15:67" ht="8.1" customHeight="1">
      <c r="R115" s="978"/>
      <c r="S115" s="979"/>
      <c r="V115" s="65"/>
      <c r="AI115" s="66"/>
      <c r="AJ115" s="62"/>
      <c r="BA115" s="66"/>
      <c r="BB115" s="62"/>
      <c r="BO115" s="65"/>
    </row>
    <row r="116" spans="15:67" ht="8.1" customHeight="1">
      <c r="S116" s="6"/>
      <c r="V116" s="65"/>
      <c r="AI116" s="66"/>
      <c r="AJ116" s="62"/>
      <c r="BA116" s="66"/>
      <c r="BB116" s="62"/>
      <c r="BO116" s="65"/>
    </row>
    <row r="117" spans="15:67" ht="8.1" customHeight="1">
      <c r="S117" s="6"/>
      <c r="V117" s="65"/>
      <c r="AI117" s="66"/>
      <c r="AJ117" s="62"/>
      <c r="BA117" s="66"/>
      <c r="BB117" s="62"/>
      <c r="BO117" s="65"/>
    </row>
    <row r="118" spans="15:67" ht="8.1" customHeight="1">
      <c r="S118" s="6"/>
      <c r="V118" s="65"/>
      <c r="X118" s="980" t="s">
        <v>23</v>
      </c>
      <c r="Y118" s="980"/>
      <c r="AI118" s="66"/>
      <c r="AJ118" s="62"/>
      <c r="AL118" s="980" t="s">
        <v>5</v>
      </c>
      <c r="AM118" s="980"/>
      <c r="BA118" s="66"/>
      <c r="BB118" s="62"/>
      <c r="BD118" s="980" t="s">
        <v>5</v>
      </c>
      <c r="BE118" s="980"/>
      <c r="BL118" s="980" t="s">
        <v>23</v>
      </c>
      <c r="BM118" s="980"/>
      <c r="BO118" s="65"/>
    </row>
    <row r="119" spans="15:67" ht="8.1" customHeight="1" thickBot="1">
      <c r="S119" s="6"/>
      <c r="V119" s="68"/>
      <c r="W119" s="59"/>
      <c r="X119" s="980"/>
      <c r="Y119" s="980"/>
      <c r="AI119" s="66"/>
      <c r="AJ119" s="62"/>
      <c r="AL119" s="980"/>
      <c r="AM119" s="980"/>
      <c r="BA119" s="66"/>
      <c r="BB119" s="62"/>
      <c r="BD119" s="980"/>
      <c r="BE119" s="980"/>
      <c r="BL119" s="980"/>
      <c r="BM119" s="980"/>
      <c r="BO119" s="65"/>
    </row>
    <row r="120" spans="15:67" ht="3.95" customHeight="1" thickTop="1">
      <c r="O120" s="965" t="s">
        <v>2</v>
      </c>
      <c r="P120" s="966"/>
      <c r="U120" s="60"/>
      <c r="V120" s="93"/>
      <c r="W120" s="89"/>
      <c r="AH120" s="96"/>
      <c r="AI120" s="88"/>
      <c r="AJ120" s="88"/>
      <c r="AK120" s="89"/>
      <c r="AZ120" s="96"/>
      <c r="BA120" s="88"/>
      <c r="BB120" s="88"/>
      <c r="BC120" s="89"/>
      <c r="BN120" s="96"/>
      <c r="BO120" s="89"/>
    </row>
    <row r="121" spans="15:67" ht="3.95" customHeight="1">
      <c r="O121" s="981"/>
      <c r="P121" s="982"/>
      <c r="Q121" s="58"/>
      <c r="R121" s="49"/>
      <c r="S121" s="53"/>
      <c r="T121" s="49"/>
      <c r="U121" s="63"/>
      <c r="V121" s="93"/>
      <c r="W121" s="94"/>
      <c r="X121" s="67"/>
      <c r="Y121" s="67"/>
      <c r="Z121" s="67"/>
      <c r="AA121" s="67"/>
      <c r="AB121" s="67"/>
      <c r="AC121" s="67"/>
      <c r="AD121" s="67"/>
      <c r="AE121" s="67"/>
      <c r="AF121" s="67"/>
      <c r="AG121" s="67"/>
      <c r="AH121" s="92"/>
      <c r="AI121" s="93"/>
      <c r="AJ121" s="93"/>
      <c r="AK121" s="94"/>
      <c r="AL121" s="67"/>
      <c r="AM121" s="67"/>
      <c r="AN121" s="67"/>
      <c r="AO121" s="67"/>
      <c r="AP121" s="67"/>
      <c r="AQ121" s="67"/>
      <c r="AR121" s="67"/>
      <c r="AS121" s="67"/>
      <c r="AT121" s="67"/>
      <c r="AU121" s="67"/>
      <c r="AV121" s="67"/>
      <c r="AW121" s="67"/>
      <c r="AX121" s="67"/>
      <c r="AY121" s="67"/>
      <c r="AZ121" s="92"/>
      <c r="BA121" s="93"/>
      <c r="BB121" s="93"/>
      <c r="BC121" s="94"/>
      <c r="BD121" s="67"/>
      <c r="BE121" s="67"/>
      <c r="BF121" s="67"/>
      <c r="BG121" s="67"/>
      <c r="BH121" s="67"/>
      <c r="BI121" s="67"/>
      <c r="BJ121" s="67"/>
      <c r="BK121" s="67"/>
      <c r="BL121" s="67"/>
      <c r="BM121" s="67"/>
      <c r="BN121" s="92"/>
      <c r="BO121" s="94"/>
    </row>
    <row r="122" spans="15:67" ht="3.95" customHeight="1">
      <c r="O122" s="981"/>
      <c r="P122" s="982"/>
      <c r="Q122" s="5"/>
      <c r="S122" s="6"/>
      <c r="T122" s="9"/>
      <c r="V122" s="92"/>
      <c r="W122" s="94"/>
      <c r="X122" s="61"/>
      <c r="Y122" s="61"/>
      <c r="Z122" s="61"/>
      <c r="AA122" s="61"/>
      <c r="AB122" s="61"/>
      <c r="AC122" s="61"/>
      <c r="AD122" s="61"/>
      <c r="AE122" s="61"/>
      <c r="AF122" s="61"/>
      <c r="AG122" s="61"/>
      <c r="AH122" s="92"/>
      <c r="AI122" s="93"/>
      <c r="AJ122" s="93"/>
      <c r="AK122" s="94"/>
      <c r="AL122" s="61"/>
      <c r="AM122" s="61"/>
      <c r="AN122" s="61"/>
      <c r="AO122" s="61"/>
      <c r="AP122" s="61"/>
      <c r="AQ122" s="61"/>
      <c r="AR122" s="61"/>
      <c r="AS122" s="61"/>
      <c r="AT122" s="61"/>
      <c r="AU122" s="61"/>
      <c r="AV122" s="61"/>
      <c r="AW122" s="61"/>
      <c r="AX122" s="61"/>
      <c r="AY122" s="61"/>
      <c r="AZ122" s="92"/>
      <c r="BA122" s="93"/>
      <c r="BB122" s="93"/>
      <c r="BC122" s="94"/>
      <c r="BD122" s="61"/>
      <c r="BE122" s="61"/>
      <c r="BF122" s="61"/>
      <c r="BG122" s="61"/>
      <c r="BH122" s="61"/>
      <c r="BI122" s="61"/>
      <c r="BJ122" s="61"/>
      <c r="BK122" s="61"/>
      <c r="BL122" s="61"/>
      <c r="BM122" s="61"/>
      <c r="BN122" s="92"/>
      <c r="BO122" s="94"/>
    </row>
    <row r="123" spans="15:67" ht="3.95" customHeight="1" thickBot="1">
      <c r="O123" s="967"/>
      <c r="P123" s="968"/>
      <c r="V123" s="95"/>
      <c r="W123" s="91"/>
      <c r="AH123" s="95"/>
      <c r="AI123" s="90"/>
      <c r="AJ123" s="90"/>
      <c r="AK123" s="91"/>
      <c r="AZ123" s="95"/>
      <c r="BA123" s="90"/>
      <c r="BB123" s="90"/>
      <c r="BC123" s="91"/>
      <c r="BN123" s="95"/>
      <c r="BO123" s="91"/>
    </row>
    <row r="124" spans="15:67" ht="8.1" customHeight="1" thickTop="1">
      <c r="S124" s="6"/>
      <c r="V124" s="65"/>
      <c r="AI124" s="66"/>
      <c r="AJ124" s="62"/>
      <c r="BA124" s="66"/>
      <c r="BB124" s="62"/>
      <c r="BO124" s="65"/>
    </row>
    <row r="125" spans="15:67" ht="8.1" customHeight="1">
      <c r="S125" s="6"/>
      <c r="V125" s="65"/>
      <c r="AI125" s="66"/>
      <c r="AJ125" s="62"/>
      <c r="BA125" s="66"/>
      <c r="BB125" s="62"/>
      <c r="BO125" s="65"/>
    </row>
    <row r="126" spans="15:67" ht="8.1" customHeight="1">
      <c r="S126" s="6"/>
      <c r="V126" s="65"/>
      <c r="AI126" s="66"/>
      <c r="AJ126" s="62"/>
      <c r="BA126" s="66"/>
      <c r="BB126" s="62"/>
      <c r="BO126" s="65"/>
    </row>
    <row r="127" spans="15:67" ht="8.1" customHeight="1">
      <c r="R127" s="978">
        <f>R72</f>
        <v>5.5</v>
      </c>
      <c r="S127" s="979"/>
      <c r="V127" s="65"/>
      <c r="AI127" s="66"/>
      <c r="AJ127" s="62"/>
      <c r="BA127" s="66"/>
      <c r="BB127" s="62"/>
      <c r="BO127" s="65"/>
    </row>
    <row r="128" spans="15:67" ht="8.1" customHeight="1">
      <c r="R128" s="978"/>
      <c r="S128" s="979"/>
      <c r="V128" s="65"/>
      <c r="AI128" s="66"/>
      <c r="AJ128" s="62"/>
      <c r="BA128" s="66"/>
      <c r="BB128" s="62"/>
      <c r="BO128" s="65"/>
    </row>
    <row r="129" spans="15:67" ht="8.1" customHeight="1">
      <c r="R129" s="978"/>
      <c r="S129" s="979"/>
      <c r="V129" s="65"/>
      <c r="AI129" s="66"/>
      <c r="AJ129" s="62"/>
      <c r="BA129" s="66"/>
      <c r="BB129" s="62"/>
      <c r="BO129" s="65"/>
    </row>
    <row r="130" spans="15:67" ht="8.1" customHeight="1">
      <c r="R130" s="978"/>
      <c r="S130" s="979"/>
      <c r="V130" s="65"/>
      <c r="AI130" s="66"/>
      <c r="AJ130" s="62"/>
      <c r="BA130" s="66"/>
      <c r="BB130" s="62"/>
      <c r="BO130" s="65"/>
    </row>
    <row r="131" spans="15:67" ht="8.1" customHeight="1">
      <c r="S131" s="6"/>
      <c r="V131" s="65"/>
      <c r="AI131" s="66"/>
      <c r="AJ131" s="62"/>
      <c r="BA131" s="66"/>
      <c r="BB131" s="62"/>
      <c r="BO131" s="65"/>
    </row>
    <row r="132" spans="15:67" ht="8.1" customHeight="1">
      <c r="S132" s="6"/>
      <c r="V132" s="65"/>
      <c r="X132" s="980" t="s">
        <v>21</v>
      </c>
      <c r="Y132" s="980"/>
      <c r="AI132" s="66"/>
      <c r="AJ132" s="62"/>
      <c r="BA132" s="66"/>
      <c r="BB132" s="62"/>
      <c r="BD132" s="980" t="s">
        <v>22</v>
      </c>
      <c r="BE132" s="980"/>
      <c r="BL132" s="980" t="s">
        <v>21</v>
      </c>
      <c r="BM132" s="980"/>
      <c r="BO132" s="65"/>
    </row>
    <row r="133" spans="15:67" ht="8.1" customHeight="1" thickBot="1">
      <c r="S133" s="6"/>
      <c r="V133" s="65"/>
      <c r="X133" s="980"/>
      <c r="Y133" s="980"/>
      <c r="AI133" s="66"/>
      <c r="AJ133" s="62"/>
      <c r="AL133" s="980" t="s">
        <v>22</v>
      </c>
      <c r="AM133" s="980"/>
      <c r="BA133" s="66"/>
      <c r="BB133" s="62"/>
      <c r="BD133" s="980"/>
      <c r="BE133" s="980"/>
      <c r="BL133" s="980"/>
      <c r="BM133" s="980"/>
      <c r="BO133" s="65"/>
    </row>
    <row r="134" spans="15:67" ht="8.1" customHeight="1" thickTop="1">
      <c r="S134" s="6"/>
      <c r="V134" s="97"/>
      <c r="W134" s="98"/>
      <c r="AH134" s="96"/>
      <c r="AI134" s="88"/>
      <c r="AJ134" s="88"/>
      <c r="AK134" s="89"/>
      <c r="AL134" s="980"/>
      <c r="AM134" s="980"/>
      <c r="AZ134" s="96"/>
      <c r="BA134" s="88"/>
      <c r="BB134" s="88"/>
      <c r="BC134" s="89"/>
      <c r="BN134" s="96"/>
      <c r="BO134" s="89"/>
    </row>
    <row r="135" spans="15:67" ht="8.1" customHeight="1" thickBot="1">
      <c r="O135" s="965" t="s">
        <v>3</v>
      </c>
      <c r="P135" s="966"/>
      <c r="Q135" s="58"/>
      <c r="R135" s="49"/>
      <c r="S135" s="53"/>
      <c r="T135" s="49"/>
      <c r="U135" s="49"/>
      <c r="V135" s="99"/>
      <c r="W135" s="100"/>
      <c r="X135" s="64"/>
      <c r="Y135" s="64"/>
      <c r="Z135" s="64"/>
      <c r="AA135" s="64"/>
      <c r="AB135" s="64"/>
      <c r="AC135" s="64"/>
      <c r="AD135" s="64"/>
      <c r="AE135" s="64"/>
      <c r="AF135" s="64"/>
      <c r="AG135" s="64"/>
      <c r="AH135" s="95"/>
      <c r="AI135" s="90"/>
      <c r="AJ135" s="90"/>
      <c r="AK135" s="91"/>
      <c r="AL135" s="64"/>
      <c r="AM135" s="64"/>
      <c r="AN135" s="64"/>
      <c r="AO135" s="64"/>
      <c r="AP135" s="64"/>
      <c r="AQ135" s="64"/>
      <c r="AR135" s="64"/>
      <c r="AS135" s="64"/>
      <c r="AT135" s="64"/>
      <c r="AU135" s="64"/>
      <c r="AV135" s="64"/>
      <c r="AW135" s="64"/>
      <c r="AX135" s="64"/>
      <c r="AY135" s="64"/>
      <c r="AZ135" s="95"/>
      <c r="BA135" s="90"/>
      <c r="BB135" s="90"/>
      <c r="BC135" s="91"/>
      <c r="BD135" s="64"/>
      <c r="BE135" s="64"/>
      <c r="BF135" s="64"/>
      <c r="BG135" s="64"/>
      <c r="BH135" s="64"/>
      <c r="BI135" s="64"/>
      <c r="BJ135" s="64"/>
      <c r="BK135" s="64"/>
      <c r="BL135" s="64"/>
      <c r="BM135" s="64"/>
      <c r="BN135" s="95"/>
      <c r="BO135" s="91"/>
    </row>
    <row r="136" spans="15:67" ht="8.1" customHeight="1" thickTop="1">
      <c r="O136" s="967"/>
      <c r="P136" s="968"/>
      <c r="Q136" s="5"/>
      <c r="S136" s="6"/>
      <c r="T136" s="9"/>
    </row>
    <row r="137" spans="15:67" ht="8.1" customHeight="1"/>
    <row r="138" spans="15:67" ht="8.1" customHeight="1"/>
    <row r="139" spans="15:67" ht="8.1" customHeight="1">
      <c r="AB139" s="44"/>
      <c r="AC139" s="44"/>
      <c r="AD139" s="44"/>
      <c r="AE139" s="44"/>
      <c r="AF139" s="44"/>
      <c r="AG139" s="44"/>
      <c r="AH139" s="44"/>
      <c r="AI139" s="44"/>
      <c r="AJ139" s="44"/>
    </row>
    <row r="140" spans="15:67" ht="17.25" customHeight="1">
      <c r="S140" s="44"/>
      <c r="T140" s="44"/>
      <c r="U140" s="44"/>
      <c r="V140" s="44"/>
      <c r="W140" s="44"/>
      <c r="X140" s="1013" t="s">
        <v>24</v>
      </c>
      <c r="Y140" s="1014"/>
      <c r="Z140" s="1014"/>
      <c r="AA140" s="1014"/>
      <c r="AB140" s="1014"/>
      <c r="AC140" s="1014"/>
      <c r="AD140" s="1014"/>
      <c r="AE140" s="1014"/>
      <c r="AF140" s="1014"/>
      <c r="AG140" s="1014"/>
      <c r="AH140" s="1014"/>
      <c r="AI140" s="1014"/>
      <c r="AJ140" s="1014"/>
      <c r="AK140" s="1014"/>
      <c r="AL140" s="1014"/>
      <c r="AM140" s="1014"/>
      <c r="AN140" s="1014"/>
      <c r="AO140" s="1014"/>
      <c r="AP140" s="1014"/>
      <c r="AQ140" s="1014"/>
      <c r="AR140" s="1014"/>
      <c r="AS140" s="1014"/>
      <c r="AT140" s="1014"/>
      <c r="AU140" s="1014"/>
      <c r="AV140" s="1014"/>
      <c r="AW140" s="1014"/>
      <c r="AX140" s="1014"/>
      <c r="AY140" s="1014"/>
      <c r="AZ140" s="1014"/>
      <c r="BA140" s="1014"/>
      <c r="BB140" s="1014"/>
      <c r="BC140" s="1014"/>
      <c r="BD140" s="1014"/>
      <c r="BE140" s="1014"/>
      <c r="BF140" s="1014"/>
      <c r="BG140" s="1014"/>
    </row>
    <row r="141" spans="15:67" ht="12" customHeight="1">
      <c r="X141" s="46"/>
      <c r="AI141" s="46"/>
      <c r="AJ141" s="46"/>
      <c r="AK141" s="46"/>
    </row>
    <row r="142" spans="15:67" s="45" customFormat="1" ht="15.75" customHeight="1">
      <c r="R142" s="125" t="s">
        <v>25</v>
      </c>
      <c r="V142" s="125"/>
      <c r="W142" s="125"/>
      <c r="X142" s="125"/>
      <c r="Y142" s="125"/>
      <c r="Z142" s="125"/>
      <c r="AA142" s="125"/>
      <c r="AB142" s="125"/>
      <c r="AC142" s="125"/>
      <c r="AD142" s="125"/>
      <c r="AE142" s="125"/>
      <c r="AF142" s="125"/>
      <c r="AG142" s="125"/>
      <c r="AH142" s="125"/>
      <c r="AI142" s="125"/>
      <c r="AJ142" s="125"/>
      <c r="AK142" s="125"/>
      <c r="AL142" s="125"/>
      <c r="AM142" s="126"/>
      <c r="AN142" s="126"/>
      <c r="AO142" s="126"/>
    </row>
    <row r="143" spans="15:67" s="45" customFormat="1" ht="7.5" customHeight="1">
      <c r="U143" s="125"/>
      <c r="V143" s="125"/>
      <c r="W143" s="125"/>
      <c r="X143" s="125"/>
      <c r="Y143" s="125"/>
      <c r="Z143" s="125"/>
      <c r="AA143" s="125"/>
      <c r="AB143" s="125"/>
      <c r="AC143" s="125"/>
      <c r="AD143" s="125"/>
      <c r="AE143" s="125"/>
      <c r="AF143" s="125"/>
      <c r="AG143" s="125"/>
      <c r="AH143" s="125"/>
      <c r="AI143" s="125"/>
      <c r="AJ143" s="125"/>
      <c r="AK143" s="125"/>
      <c r="AL143" s="125"/>
      <c r="AM143" s="126"/>
      <c r="AN143" s="126"/>
      <c r="AO143" s="126"/>
    </row>
    <row r="144" spans="15:67" ht="12.75" customHeight="1">
      <c r="U144" s="1015" t="s">
        <v>117</v>
      </c>
      <c r="V144" s="1015"/>
      <c r="W144" s="1015"/>
      <c r="X144" s="1015"/>
      <c r="Y144" s="1015"/>
      <c r="Z144" s="1015"/>
      <c r="AA144" s="1015"/>
      <c r="AB144" s="1015"/>
      <c r="AC144" s="1015"/>
      <c r="AD144" s="1015"/>
      <c r="AE144" s="1015"/>
      <c r="AF144" s="1015"/>
      <c r="AG144" s="1015"/>
      <c r="AH144" s="1015"/>
      <c r="AI144" s="1015"/>
      <c r="AJ144" s="1015"/>
      <c r="AK144" s="1015"/>
      <c r="AL144" s="1015"/>
      <c r="AM144" s="1015"/>
      <c r="AN144" s="1015"/>
      <c r="AO144" s="1015"/>
      <c r="AP144" s="1015"/>
    </row>
    <row r="145" spans="17:71" ht="8.1" customHeight="1"/>
    <row r="146" spans="17:71" ht="8.1" customHeight="1">
      <c r="T146" s="976" t="s">
        <v>26</v>
      </c>
      <c r="U146" s="976"/>
      <c r="V146" s="922" t="s">
        <v>27</v>
      </c>
      <c r="W146" s="977">
        <f>R127+R112+R98</f>
        <v>17</v>
      </c>
      <c r="X146" s="977"/>
      <c r="Y146" s="977"/>
      <c r="Z146" s="977"/>
      <c r="AA146" s="937" t="s">
        <v>15</v>
      </c>
      <c r="AB146" s="977">
        <f>AA90+AQ90+BH90</f>
        <v>19.5</v>
      </c>
      <c r="AC146" s="976"/>
      <c r="AD146" s="976"/>
      <c r="AE146" s="976"/>
      <c r="AF146" s="937" t="s">
        <v>27</v>
      </c>
      <c r="AG146" s="1012">
        <f>W146*AB146</f>
        <v>331.5</v>
      </c>
      <c r="AH146" s="1012"/>
      <c r="AI146" s="1012"/>
      <c r="AJ146" s="1012"/>
      <c r="AK146" s="1012"/>
      <c r="AL146" s="1012"/>
      <c r="AM146" s="1012"/>
      <c r="AN146" s="1012"/>
    </row>
    <row r="147" spans="17:71" s="45" customFormat="1" ht="9.75" customHeight="1">
      <c r="T147" s="976"/>
      <c r="U147" s="976"/>
      <c r="V147" s="922"/>
      <c r="W147" s="977"/>
      <c r="X147" s="977"/>
      <c r="Y147" s="977"/>
      <c r="Z147" s="977"/>
      <c r="AA147" s="937"/>
      <c r="AB147" s="976"/>
      <c r="AC147" s="976"/>
      <c r="AD147" s="976"/>
      <c r="AE147" s="976"/>
      <c r="AF147" s="937"/>
      <c r="AG147" s="1012"/>
      <c r="AH147" s="1012"/>
      <c r="AI147" s="1012"/>
      <c r="AJ147" s="1012"/>
      <c r="AK147" s="1012"/>
      <c r="AL147" s="1012"/>
      <c r="AM147" s="1012"/>
      <c r="AN147" s="1012"/>
    </row>
    <row r="148" spans="17:71" ht="8.1" customHeight="1"/>
    <row r="149" spans="17:71" ht="8.1" customHeight="1">
      <c r="Q149" s="1171" t="s">
        <v>31</v>
      </c>
      <c r="R149" s="971" t="s">
        <v>29</v>
      </c>
      <c r="S149" s="971"/>
      <c r="T149" s="971"/>
      <c r="U149" s="971"/>
      <c r="V149" s="971"/>
      <c r="W149" s="971"/>
      <c r="X149" s="971"/>
      <c r="Y149" s="971"/>
      <c r="Z149" s="971"/>
      <c r="AA149" s="971"/>
      <c r="AB149" s="971"/>
      <c r="AC149" s="971"/>
      <c r="AD149" s="971"/>
      <c r="AE149" s="971"/>
      <c r="AF149" s="971"/>
      <c r="AG149" s="971"/>
    </row>
    <row r="150" spans="17:71" ht="8.1" customHeight="1">
      <c r="Q150" s="1171"/>
      <c r="R150" s="971"/>
      <c r="S150" s="971"/>
      <c r="T150" s="971"/>
      <c r="U150" s="971"/>
      <c r="V150" s="971"/>
      <c r="W150" s="971"/>
      <c r="X150" s="971"/>
      <c r="Y150" s="971"/>
      <c r="Z150" s="971"/>
      <c r="AA150" s="971"/>
      <c r="AB150" s="971"/>
      <c r="AC150" s="971"/>
      <c r="AD150" s="971"/>
      <c r="AE150" s="971"/>
      <c r="AF150" s="971"/>
      <c r="AG150" s="971"/>
    </row>
    <row r="151" spans="17:71" s="45" customFormat="1" ht="8.1" customHeight="1" thickBot="1">
      <c r="W151" s="127"/>
      <c r="AB151" s="127"/>
      <c r="AD151" s="127"/>
      <c r="AQ151" s="127"/>
      <c r="AS151" s="127"/>
      <c r="BF151" s="127"/>
      <c r="BH151" s="127"/>
      <c r="BS151" s="127"/>
    </row>
    <row r="152" spans="17:71" s="45" customFormat="1" ht="10.5" customHeight="1" thickTop="1">
      <c r="S152" s="932" t="s">
        <v>30</v>
      </c>
      <c r="T152" s="932"/>
      <c r="U152" s="932"/>
      <c r="V152" s="931" t="s">
        <v>27</v>
      </c>
      <c r="W152" s="972">
        <f>AG146</f>
        <v>331.5</v>
      </c>
      <c r="X152" s="940"/>
      <c r="Y152" s="940"/>
      <c r="Z152" s="940"/>
      <c r="AA152" s="940"/>
      <c r="AB152" s="973"/>
      <c r="AC152" s="974" t="s">
        <v>31</v>
      </c>
      <c r="AD152" s="975">
        <f>AV13</f>
        <v>0.65</v>
      </c>
      <c r="AE152" s="975"/>
      <c r="AF152" s="975"/>
      <c r="AG152" s="975"/>
      <c r="AH152" s="937" t="s">
        <v>15</v>
      </c>
      <c r="AI152" s="937"/>
      <c r="AJ152" s="940">
        <f>BG13</f>
        <v>0.65</v>
      </c>
      <c r="AK152" s="940"/>
      <c r="AL152" s="940"/>
      <c r="AM152" s="940"/>
      <c r="AN152" s="937" t="s">
        <v>15</v>
      </c>
      <c r="AO152" s="932">
        <v>16</v>
      </c>
      <c r="AP152" s="932"/>
      <c r="AQ152" s="1011"/>
      <c r="AR152" s="1010" t="s">
        <v>31</v>
      </c>
      <c r="AS152" s="972">
        <f>AB146-(AV13*4)</f>
        <v>16.899999999999999</v>
      </c>
      <c r="AT152" s="940"/>
      <c r="AU152" s="940"/>
      <c r="AV152" s="940"/>
      <c r="AW152" s="937" t="s">
        <v>15</v>
      </c>
      <c r="AX152" s="937"/>
      <c r="AY152" s="975">
        <f>AH12</f>
        <v>0.3</v>
      </c>
      <c r="AZ152" s="975"/>
      <c r="BA152" s="975"/>
      <c r="BB152" s="975"/>
      <c r="BC152" s="975"/>
      <c r="BD152" s="1007" t="s">
        <v>15</v>
      </c>
      <c r="BE152" s="1008">
        <v>4</v>
      </c>
      <c r="BF152" s="1009"/>
      <c r="BG152" s="1010" t="s">
        <v>31</v>
      </c>
      <c r="BH152" s="972">
        <f>W146-(BG13*4)</f>
        <v>14.4</v>
      </c>
      <c r="BI152" s="940"/>
      <c r="BJ152" s="940"/>
      <c r="BK152" s="940"/>
      <c r="BL152" s="937" t="s">
        <v>15</v>
      </c>
      <c r="BM152" s="937"/>
      <c r="BN152" s="975">
        <f>BU12</f>
        <v>0.3</v>
      </c>
      <c r="BO152" s="975"/>
      <c r="BP152" s="975"/>
      <c r="BQ152" s="1007" t="s">
        <v>15</v>
      </c>
      <c r="BR152" s="1008">
        <v>4</v>
      </c>
      <c r="BS152" s="1009"/>
    </row>
    <row r="153" spans="17:71" s="129" customFormat="1" ht="8.1" customHeight="1" thickBot="1">
      <c r="S153" s="932"/>
      <c r="T153" s="932"/>
      <c r="U153" s="932"/>
      <c r="V153" s="931"/>
      <c r="W153" s="972"/>
      <c r="X153" s="940"/>
      <c r="Y153" s="940"/>
      <c r="Z153" s="940"/>
      <c r="AA153" s="940"/>
      <c r="AB153" s="973"/>
      <c r="AC153" s="974"/>
      <c r="AD153" s="975"/>
      <c r="AE153" s="975"/>
      <c r="AF153" s="975"/>
      <c r="AG153" s="975"/>
      <c r="AH153" s="937"/>
      <c r="AI153" s="937"/>
      <c r="AJ153" s="940"/>
      <c r="AK153" s="940"/>
      <c r="AL153" s="940"/>
      <c r="AM153" s="940"/>
      <c r="AN153" s="937"/>
      <c r="AO153" s="932"/>
      <c r="AP153" s="932"/>
      <c r="AQ153" s="1011"/>
      <c r="AR153" s="1010"/>
      <c r="AS153" s="972"/>
      <c r="AT153" s="940"/>
      <c r="AU153" s="940"/>
      <c r="AV153" s="940"/>
      <c r="AW153" s="937"/>
      <c r="AX153" s="937"/>
      <c r="AY153" s="975"/>
      <c r="AZ153" s="975"/>
      <c r="BA153" s="975"/>
      <c r="BB153" s="975"/>
      <c r="BC153" s="975"/>
      <c r="BD153" s="1007"/>
      <c r="BE153" s="1008"/>
      <c r="BF153" s="1009"/>
      <c r="BG153" s="1010"/>
      <c r="BH153" s="972"/>
      <c r="BI153" s="940"/>
      <c r="BJ153" s="940"/>
      <c r="BK153" s="940"/>
      <c r="BL153" s="937"/>
      <c r="BM153" s="937"/>
      <c r="BN153" s="975"/>
      <c r="BO153" s="975"/>
      <c r="BP153" s="975"/>
      <c r="BQ153" s="1007"/>
      <c r="BR153" s="1008"/>
      <c r="BS153" s="1009"/>
    </row>
    <row r="154" spans="17:71" s="129" customFormat="1" ht="9.75" customHeight="1" thickTop="1">
      <c r="W154" s="130"/>
      <c r="AB154" s="130"/>
      <c r="AD154" s="130"/>
      <c r="AQ154" s="130"/>
      <c r="AS154" s="130"/>
      <c r="BF154" s="130"/>
      <c r="BH154" s="130"/>
      <c r="BS154" s="130"/>
    </row>
    <row r="155" spans="17:71" s="45" customFormat="1" ht="8.1" customHeight="1">
      <c r="S155" s="896" t="s">
        <v>30</v>
      </c>
      <c r="T155" s="896"/>
      <c r="U155" s="896"/>
      <c r="V155" s="922" t="s">
        <v>27</v>
      </c>
      <c r="W155" s="1016">
        <f>W152-(AD152*AJ152*AO152)-(AS152*AY152*BE152)-(BH152*BN152*BR152)</f>
        <v>287.18000000000006</v>
      </c>
      <c r="X155" s="1016"/>
      <c r="Y155" s="1016"/>
      <c r="Z155" s="1016"/>
      <c r="AA155" s="1016"/>
      <c r="AB155" s="1016"/>
      <c r="AC155" s="1016"/>
      <c r="AD155" s="1016"/>
      <c r="AE155" s="1016"/>
    </row>
    <row r="156" spans="17:71" s="129" customFormat="1" ht="8.1" customHeight="1">
      <c r="S156" s="896"/>
      <c r="T156" s="896"/>
      <c r="U156" s="896"/>
      <c r="V156" s="922"/>
      <c r="W156" s="1016"/>
      <c r="X156" s="1016"/>
      <c r="Y156" s="1016"/>
      <c r="Z156" s="1016"/>
      <c r="AA156" s="1016"/>
      <c r="AB156" s="1016"/>
      <c r="AC156" s="1016"/>
      <c r="AD156" s="1016"/>
      <c r="AE156" s="1016"/>
    </row>
    <row r="157" spans="17:71" ht="8.1" customHeight="1"/>
    <row r="158" spans="17:71" ht="11.25" customHeight="1">
      <c r="AG158" s="45"/>
      <c r="AH158" s="45"/>
      <c r="AI158" s="45"/>
    </row>
    <row r="159" spans="17:71" ht="11.25" customHeight="1">
      <c r="S159" s="1158" t="s">
        <v>45</v>
      </c>
      <c r="T159" s="1158"/>
      <c r="U159" s="1158"/>
      <c r="V159" s="1158"/>
      <c r="W159" s="1158"/>
      <c r="X159" s="1158"/>
      <c r="Y159" s="1158"/>
      <c r="Z159" s="1158"/>
      <c r="AA159" s="1158"/>
      <c r="AB159" s="132"/>
      <c r="AG159" s="45"/>
      <c r="AH159" s="45"/>
      <c r="AI159" s="45"/>
    </row>
    <row r="160" spans="17:71" ht="11.25" customHeight="1">
      <c r="S160" s="131"/>
      <c r="U160" s="132"/>
      <c r="V160" s="896" t="s">
        <v>46</v>
      </c>
      <c r="W160" s="896"/>
      <c r="X160" s="1018" t="s">
        <v>27</v>
      </c>
      <c r="Y160" s="1018"/>
      <c r="Z160" s="940">
        <f>P16</f>
        <v>0.25</v>
      </c>
      <c r="AA160" s="940"/>
      <c r="AB160" s="940"/>
      <c r="AD160" s="1017" t="s">
        <v>146</v>
      </c>
      <c r="AE160" s="1017"/>
      <c r="AF160" s="1017"/>
      <c r="AG160" s="1017"/>
      <c r="AH160" s="1017"/>
      <c r="AI160" s="1017"/>
      <c r="AJ160" s="1017"/>
      <c r="AK160" s="1017"/>
      <c r="AL160" s="1017"/>
      <c r="AM160" s="1017"/>
      <c r="AN160" s="1017"/>
      <c r="AU160" s="87"/>
    </row>
    <row r="161" spans="17:107" ht="8.1" customHeight="1">
      <c r="S161" s="45"/>
      <c r="U161" s="132"/>
      <c r="V161" s="896"/>
      <c r="W161" s="896"/>
      <c r="X161" s="1018"/>
      <c r="Y161" s="1018"/>
      <c r="Z161" s="940"/>
      <c r="AA161" s="940"/>
      <c r="AB161" s="940"/>
      <c r="AD161" s="1017"/>
      <c r="AE161" s="1017"/>
      <c r="AF161" s="1017"/>
      <c r="AG161" s="1017"/>
      <c r="AH161" s="1017"/>
      <c r="AI161" s="1017"/>
      <c r="AJ161" s="1017"/>
      <c r="AK161" s="1017"/>
      <c r="AL161" s="1017"/>
      <c r="AM161" s="1017"/>
      <c r="AN161" s="1017"/>
      <c r="AU161" s="87"/>
    </row>
    <row r="162" spans="17:107" ht="8.1" customHeight="1">
      <c r="S162" s="45"/>
      <c r="T162" s="45"/>
      <c r="U162" s="45"/>
      <c r="V162" s="45"/>
      <c r="W162" s="45"/>
      <c r="X162" s="45"/>
      <c r="Y162" s="45"/>
      <c r="Z162" s="45"/>
      <c r="AA162" s="45"/>
      <c r="AB162" s="45"/>
      <c r="AC162" s="45"/>
      <c r="AD162" s="45"/>
      <c r="AE162" s="45"/>
      <c r="AF162" s="45"/>
      <c r="AG162" s="45"/>
      <c r="AH162" s="45"/>
      <c r="AI162" s="45"/>
      <c r="AJ162" s="45"/>
      <c r="AK162" s="45"/>
      <c r="AL162" s="45"/>
      <c r="AM162" s="45"/>
      <c r="AN162" s="45"/>
      <c r="AO162" s="45"/>
      <c r="AP162" s="45"/>
      <c r="AQ162" s="45"/>
      <c r="AR162" s="45"/>
      <c r="AS162" s="45"/>
      <c r="AT162" s="45"/>
      <c r="AU162" s="45"/>
    </row>
    <row r="163" spans="17:107" ht="8.1" customHeight="1">
      <c r="S163" s="45"/>
      <c r="T163" s="932" t="s">
        <v>32</v>
      </c>
      <c r="U163" s="932"/>
      <c r="V163" s="922" t="s">
        <v>27</v>
      </c>
      <c r="W163" s="940">
        <f>W155</f>
        <v>287.18000000000006</v>
      </c>
      <c r="X163" s="940"/>
      <c r="Y163" s="940"/>
      <c r="Z163" s="940"/>
      <c r="AA163" s="940"/>
      <c r="AB163" s="937" t="s">
        <v>15</v>
      </c>
      <c r="AC163" s="940">
        <v>0.35</v>
      </c>
      <c r="AD163" s="940"/>
      <c r="AE163" s="940"/>
      <c r="AF163" s="937" t="s">
        <v>15</v>
      </c>
      <c r="AG163" s="932">
        <f>AY7</f>
        <v>12</v>
      </c>
      <c r="AH163" s="932"/>
      <c r="AI163" s="932"/>
      <c r="AJ163" s="932"/>
      <c r="AK163" s="45"/>
      <c r="AL163" s="45"/>
      <c r="AM163" s="45"/>
      <c r="AN163" s="45"/>
      <c r="AO163" s="45"/>
      <c r="AP163" s="45"/>
      <c r="AQ163" s="45"/>
      <c r="AR163" s="45"/>
      <c r="AS163" s="45"/>
      <c r="AT163" s="45"/>
      <c r="AU163" s="45"/>
    </row>
    <row r="164" spans="17:107" ht="8.1" customHeight="1">
      <c r="S164" s="45"/>
      <c r="T164" s="932"/>
      <c r="U164" s="932"/>
      <c r="V164" s="922"/>
      <c r="W164" s="940"/>
      <c r="X164" s="940"/>
      <c r="Y164" s="940"/>
      <c r="Z164" s="940"/>
      <c r="AA164" s="940"/>
      <c r="AB164" s="937"/>
      <c r="AC164" s="940"/>
      <c r="AD164" s="940"/>
      <c r="AE164" s="940"/>
      <c r="AF164" s="937"/>
      <c r="AG164" s="932"/>
      <c r="AH164" s="932"/>
      <c r="AI164" s="932"/>
      <c r="AJ164" s="932"/>
      <c r="AK164" s="45"/>
      <c r="AL164" s="45"/>
      <c r="AM164" s="45"/>
      <c r="AN164" s="45"/>
      <c r="AO164" s="45"/>
      <c r="AP164" s="45"/>
      <c r="AQ164" s="45"/>
      <c r="AR164" s="45"/>
      <c r="AS164" s="45"/>
      <c r="AT164" s="45"/>
      <c r="AU164" s="45"/>
    </row>
    <row r="165" spans="17:107" ht="8.1" customHeight="1"/>
    <row r="166" spans="17:107" ht="8.1" customHeight="1">
      <c r="T166" s="896" t="s">
        <v>32</v>
      </c>
      <c r="U166" s="896"/>
      <c r="V166" s="922" t="s">
        <v>27</v>
      </c>
      <c r="W166" s="938">
        <f>W163*AC163*AG163</f>
        <v>1206.1560000000002</v>
      </c>
      <c r="X166" s="938"/>
      <c r="Y166" s="938"/>
      <c r="Z166" s="938"/>
      <c r="AA166" s="938"/>
      <c r="AB166" s="938"/>
      <c r="AC166" s="938"/>
    </row>
    <row r="167" spans="17:107" ht="8.1" customHeight="1">
      <c r="T167" s="896"/>
      <c r="U167" s="896"/>
      <c r="V167" s="922"/>
      <c r="W167" s="938"/>
      <c r="X167" s="938"/>
      <c r="Y167" s="938"/>
      <c r="Z167" s="938"/>
      <c r="AA167" s="938"/>
      <c r="AB167" s="938"/>
      <c r="AC167" s="938"/>
    </row>
    <row r="168" spans="17:107" ht="8.1" customHeight="1"/>
    <row r="169" spans="17:107" ht="8.1" customHeight="1">
      <c r="Q169" s="1171" t="s">
        <v>31</v>
      </c>
      <c r="R169" s="939" t="s">
        <v>33</v>
      </c>
      <c r="S169" s="939"/>
      <c r="T169" s="939"/>
      <c r="U169" s="939"/>
      <c r="V169" s="939"/>
      <c r="W169" s="939"/>
      <c r="X169" s="939"/>
      <c r="Y169" s="939"/>
      <c r="Z169" s="939"/>
      <c r="AA169" s="939"/>
      <c r="AB169" s="939"/>
      <c r="AC169" s="939"/>
      <c r="AD169" s="939"/>
      <c r="AE169" s="939"/>
      <c r="AF169" s="939"/>
      <c r="AG169" s="939"/>
      <c r="AH169" s="939"/>
      <c r="AI169" s="939"/>
      <c r="AJ169" s="939"/>
      <c r="AK169" s="939"/>
      <c r="AL169" s="939"/>
      <c r="BN169" s="901" t="s">
        <v>147</v>
      </c>
      <c r="BO169" s="901"/>
      <c r="BP169" s="901"/>
      <c r="BQ169" s="901"/>
      <c r="BR169" s="901"/>
      <c r="BS169" s="901"/>
      <c r="BT169" s="901"/>
      <c r="BU169" s="901"/>
      <c r="BV169" s="901"/>
      <c r="BW169" s="901"/>
      <c r="BX169" s="901"/>
      <c r="BY169" s="901"/>
      <c r="BZ169" s="901"/>
      <c r="CA169" s="901"/>
      <c r="CB169" s="901"/>
      <c r="CC169" s="901"/>
      <c r="CD169" s="901"/>
      <c r="CE169" s="901"/>
      <c r="CF169" s="901"/>
      <c r="CG169" s="901"/>
    </row>
    <row r="170" spans="17:107" ht="8.1" customHeight="1">
      <c r="Q170" s="1171"/>
      <c r="R170" s="939"/>
      <c r="S170" s="939"/>
      <c r="T170" s="939"/>
      <c r="U170" s="939"/>
      <c r="V170" s="939"/>
      <c r="W170" s="939"/>
      <c r="X170" s="939"/>
      <c r="Y170" s="939"/>
      <c r="Z170" s="939"/>
      <c r="AA170" s="939"/>
      <c r="AB170" s="939"/>
      <c r="AC170" s="939"/>
      <c r="AD170" s="939"/>
      <c r="AE170" s="939"/>
      <c r="AF170" s="939"/>
      <c r="AG170" s="939"/>
      <c r="AH170" s="939"/>
      <c r="AI170" s="939"/>
      <c r="AJ170" s="939"/>
      <c r="AK170" s="939"/>
      <c r="AL170" s="939"/>
      <c r="BN170" s="901"/>
      <c r="BO170" s="901"/>
      <c r="BP170" s="901"/>
      <c r="BQ170" s="901"/>
      <c r="BR170" s="901"/>
      <c r="BS170" s="901"/>
      <c r="BT170" s="901"/>
      <c r="BU170" s="901"/>
      <c r="BV170" s="901"/>
      <c r="BW170" s="901"/>
      <c r="BX170" s="901"/>
      <c r="BY170" s="901"/>
      <c r="BZ170" s="901"/>
      <c r="CA170" s="901"/>
      <c r="CB170" s="901"/>
      <c r="CC170" s="901"/>
      <c r="CD170" s="901"/>
      <c r="CE170" s="901"/>
      <c r="CF170" s="901"/>
      <c r="CG170" s="901"/>
    </row>
    <row r="171" spans="17:107" ht="8.1" customHeight="1" thickBot="1">
      <c r="W171" s="47"/>
      <c r="AC171" s="47"/>
      <c r="BN171" s="136"/>
      <c r="BO171" s="136"/>
      <c r="BP171" s="136"/>
      <c r="BQ171" s="136"/>
      <c r="BR171" s="136"/>
      <c r="BS171" s="136"/>
      <c r="BT171" s="136"/>
      <c r="BU171" s="136"/>
      <c r="BV171" s="136"/>
      <c r="BW171" s="136"/>
      <c r="BX171" s="136"/>
      <c r="BY171" s="136"/>
      <c r="BZ171" s="136"/>
      <c r="CA171" s="135"/>
      <c r="CB171" s="964" t="s">
        <v>148</v>
      </c>
      <c r="CC171" s="964"/>
      <c r="CD171" s="964"/>
      <c r="CE171" s="964"/>
      <c r="CF171" s="964"/>
      <c r="CG171" s="964"/>
      <c r="CH171" s="964"/>
      <c r="CI171" s="964"/>
      <c r="CJ171" s="964"/>
      <c r="CK171" s="964"/>
      <c r="CL171" s="964"/>
      <c r="CM171" s="964"/>
      <c r="CN171" s="964"/>
      <c r="CO171" s="964"/>
      <c r="CP171" s="964"/>
      <c r="CQ171" s="964"/>
      <c r="CR171" s="964"/>
      <c r="CS171" s="964"/>
      <c r="CT171" s="964"/>
      <c r="CU171" s="964"/>
      <c r="CV171" s="964"/>
      <c r="CW171" s="964"/>
      <c r="CX171" s="964"/>
      <c r="CY171" s="964"/>
      <c r="CZ171" s="964"/>
      <c r="DA171" s="964"/>
      <c r="DB171" s="964"/>
      <c r="DC171" s="964"/>
    </row>
    <row r="172" spans="17:107" ht="8.1" customHeight="1" thickTop="1">
      <c r="T172" s="932" t="s">
        <v>34</v>
      </c>
      <c r="U172" s="932"/>
      <c r="V172" s="931" t="s">
        <v>27</v>
      </c>
      <c r="W172" s="975">
        <f>AQ11</f>
        <v>2.9</v>
      </c>
      <c r="X172" s="975"/>
      <c r="Y172" s="975"/>
      <c r="Z172" s="937" t="s">
        <v>35</v>
      </c>
      <c r="AA172" s="940">
        <f>Z160</f>
        <v>0.25</v>
      </c>
      <c r="AB172" s="932"/>
      <c r="AC172" s="1011"/>
      <c r="AD172" s="937" t="s">
        <v>15</v>
      </c>
      <c r="AE172" s="975">
        <f>AD152</f>
        <v>0.65</v>
      </c>
      <c r="AF172" s="932"/>
      <c r="AG172" s="932"/>
      <c r="AH172" s="1019" t="s">
        <v>15</v>
      </c>
      <c r="AI172" s="1019"/>
      <c r="AJ172" s="940">
        <f>AJ152</f>
        <v>0.65</v>
      </c>
      <c r="AK172" s="932"/>
      <c r="AL172" s="932"/>
      <c r="AM172" s="932"/>
      <c r="AN172" s="932" t="s">
        <v>28</v>
      </c>
      <c r="AO172" s="932">
        <v>16</v>
      </c>
      <c r="AP172" s="932"/>
      <c r="AQ172" s="932"/>
      <c r="AR172" s="937" t="s">
        <v>15</v>
      </c>
      <c r="AS172" s="932">
        <f>AG163</f>
        <v>12</v>
      </c>
      <c r="AT172" s="932"/>
      <c r="AU172" s="937" t="s">
        <v>15</v>
      </c>
      <c r="AV172" s="940">
        <f>BN172</f>
        <v>2.4</v>
      </c>
      <c r="AW172" s="940"/>
      <c r="AX172" s="940"/>
      <c r="BN172" s="942">
        <v>2.4</v>
      </c>
      <c r="BO172" s="943"/>
      <c r="BP172" s="943"/>
      <c r="BQ172" s="943"/>
      <c r="BR172" s="943"/>
      <c r="BS172" s="943"/>
      <c r="BT172" s="943"/>
      <c r="BU172" s="943"/>
      <c r="BV172" s="943"/>
      <c r="BW172" s="944"/>
      <c r="BX172" s="952" t="s">
        <v>27</v>
      </c>
      <c r="BY172" s="953"/>
      <c r="BZ172" s="953"/>
      <c r="CA172" s="954"/>
      <c r="CB172" s="964"/>
      <c r="CC172" s="964"/>
      <c r="CD172" s="964"/>
      <c r="CE172" s="964"/>
      <c r="CF172" s="964"/>
      <c r="CG172" s="964"/>
      <c r="CH172" s="964"/>
      <c r="CI172" s="964"/>
      <c r="CJ172" s="964"/>
      <c r="CK172" s="964"/>
      <c r="CL172" s="964"/>
      <c r="CM172" s="964"/>
      <c r="CN172" s="964"/>
      <c r="CO172" s="964"/>
      <c r="CP172" s="964"/>
      <c r="CQ172" s="964"/>
      <c r="CR172" s="964"/>
      <c r="CS172" s="964"/>
      <c r="CT172" s="964"/>
      <c r="CU172" s="964"/>
      <c r="CV172" s="964"/>
      <c r="CW172" s="964"/>
      <c r="CX172" s="964"/>
      <c r="CY172" s="964"/>
      <c r="CZ172" s="964"/>
      <c r="DA172" s="964"/>
      <c r="DB172" s="964"/>
      <c r="DC172" s="964"/>
    </row>
    <row r="173" spans="17:107" ht="8.1" customHeight="1" thickBot="1">
      <c r="T173" s="932"/>
      <c r="U173" s="932"/>
      <c r="V173" s="931"/>
      <c r="W173" s="975"/>
      <c r="X173" s="975"/>
      <c r="Y173" s="975"/>
      <c r="Z173" s="937"/>
      <c r="AA173" s="932"/>
      <c r="AB173" s="932"/>
      <c r="AC173" s="1011"/>
      <c r="AD173" s="937"/>
      <c r="AE173" s="932"/>
      <c r="AF173" s="932"/>
      <c r="AG173" s="932"/>
      <c r="AH173" s="1019"/>
      <c r="AI173" s="1019"/>
      <c r="AJ173" s="932"/>
      <c r="AK173" s="932"/>
      <c r="AL173" s="932"/>
      <c r="AM173" s="932"/>
      <c r="AN173" s="932"/>
      <c r="AO173" s="932"/>
      <c r="AP173" s="932"/>
      <c r="AQ173" s="932"/>
      <c r="AR173" s="937"/>
      <c r="AS173" s="932"/>
      <c r="AT173" s="932"/>
      <c r="AU173" s="937"/>
      <c r="AV173" s="940"/>
      <c r="AW173" s="940"/>
      <c r="AX173" s="940"/>
      <c r="BN173" s="945"/>
      <c r="BO173" s="946"/>
      <c r="BP173" s="946"/>
      <c r="BQ173" s="946"/>
      <c r="BR173" s="946"/>
      <c r="BS173" s="946"/>
      <c r="BT173" s="946"/>
      <c r="BU173" s="946"/>
      <c r="BV173" s="946"/>
      <c r="BW173" s="947"/>
      <c r="BX173" s="955"/>
      <c r="BY173" s="956"/>
      <c r="BZ173" s="956"/>
      <c r="CA173" s="957"/>
      <c r="CB173" s="964"/>
      <c r="CC173" s="964"/>
      <c r="CD173" s="964"/>
      <c r="CE173" s="964"/>
      <c r="CF173" s="964"/>
      <c r="CG173" s="964"/>
      <c r="CH173" s="964"/>
      <c r="CI173" s="964"/>
      <c r="CJ173" s="964"/>
      <c r="CK173" s="964"/>
      <c r="CL173" s="964"/>
      <c r="CM173" s="964"/>
      <c r="CN173" s="964"/>
      <c r="CO173" s="964"/>
      <c r="CP173" s="964"/>
      <c r="CQ173" s="964"/>
      <c r="CR173" s="964"/>
      <c r="CS173" s="964"/>
      <c r="CT173" s="964"/>
      <c r="CU173" s="964"/>
      <c r="CV173" s="964"/>
      <c r="CW173" s="964"/>
      <c r="CX173" s="964"/>
      <c r="CY173" s="964"/>
      <c r="CZ173" s="964"/>
      <c r="DA173" s="964"/>
      <c r="DB173" s="964"/>
      <c r="DC173" s="964"/>
    </row>
    <row r="174" spans="17:107" ht="8.1" customHeight="1" thickTop="1">
      <c r="T174" s="45"/>
      <c r="U174" s="45"/>
      <c r="V174" s="45"/>
      <c r="W174" s="128"/>
      <c r="X174" s="45"/>
      <c r="Y174" s="45"/>
      <c r="Z174" s="45"/>
      <c r="AA174" s="45"/>
      <c r="AB174" s="45"/>
      <c r="AC174" s="128"/>
      <c r="AD174" s="45"/>
      <c r="AE174" s="45"/>
      <c r="AF174" s="45"/>
      <c r="AG174" s="45"/>
      <c r="AH174" s="45"/>
      <c r="AI174" s="45"/>
      <c r="AJ174" s="45"/>
      <c r="AK174" s="45"/>
      <c r="AL174" s="45"/>
      <c r="AM174" s="45"/>
      <c r="AN174" s="45"/>
      <c r="AO174" s="45"/>
      <c r="AP174" s="45"/>
      <c r="AQ174" s="45"/>
      <c r="AR174" s="45"/>
      <c r="AS174" s="45"/>
      <c r="AT174" s="45"/>
      <c r="AU174" s="45"/>
      <c r="AV174" s="45"/>
      <c r="AW174" s="45"/>
      <c r="AX174" s="45"/>
      <c r="BN174" s="948"/>
      <c r="BO174" s="949"/>
      <c r="BP174" s="949"/>
      <c r="BQ174" s="949"/>
      <c r="BR174" s="949"/>
      <c r="BS174" s="949"/>
      <c r="BT174" s="949"/>
      <c r="BU174" s="949"/>
      <c r="BV174" s="949"/>
      <c r="BW174" s="950"/>
      <c r="BX174" s="958"/>
      <c r="BY174" s="959"/>
      <c r="BZ174" s="959"/>
      <c r="CA174" s="960"/>
      <c r="CB174" s="964"/>
      <c r="CC174" s="964"/>
      <c r="CD174" s="964"/>
      <c r="CE174" s="964"/>
      <c r="CF174" s="964"/>
      <c r="CG174" s="964"/>
      <c r="CH174" s="964"/>
      <c r="CI174" s="964"/>
      <c r="CJ174" s="964"/>
      <c r="CK174" s="964"/>
      <c r="CL174" s="964"/>
      <c r="CM174" s="964"/>
      <c r="CN174" s="964"/>
      <c r="CO174" s="964"/>
      <c r="CP174" s="964"/>
      <c r="CQ174" s="964"/>
      <c r="CR174" s="964"/>
      <c r="CS174" s="964"/>
      <c r="CT174" s="964"/>
      <c r="CU174" s="964"/>
      <c r="CV174" s="964"/>
      <c r="CW174" s="964"/>
      <c r="CX174" s="964"/>
      <c r="CY174" s="964"/>
      <c r="CZ174" s="964"/>
      <c r="DA174" s="964"/>
      <c r="DB174" s="964"/>
      <c r="DC174" s="964"/>
    </row>
    <row r="175" spans="17:107" ht="8.1" customHeight="1">
      <c r="BN175" s="951">
        <v>2.7</v>
      </c>
      <c r="BO175" s="951"/>
      <c r="BP175" s="951"/>
      <c r="BQ175" s="951"/>
      <c r="BR175" s="951"/>
      <c r="BS175" s="951"/>
      <c r="BT175" s="951"/>
      <c r="BU175" s="951"/>
      <c r="BV175" s="951"/>
      <c r="BW175" s="951"/>
      <c r="BX175" s="961" t="s">
        <v>27</v>
      </c>
      <c r="BY175" s="961"/>
      <c r="BZ175" s="961"/>
      <c r="CA175" s="961"/>
      <c r="CB175" s="964" t="s">
        <v>149</v>
      </c>
      <c r="CC175" s="964"/>
      <c r="CD175" s="964"/>
      <c r="CE175" s="964"/>
      <c r="CF175" s="964"/>
      <c r="CG175" s="964"/>
      <c r="CH175" s="964"/>
      <c r="CI175" s="964"/>
      <c r="CJ175" s="964"/>
      <c r="CK175" s="964"/>
      <c r="CL175" s="964"/>
      <c r="CM175" s="964"/>
      <c r="CN175" s="964"/>
      <c r="CO175" s="964"/>
      <c r="CP175" s="964"/>
      <c r="CQ175" s="964"/>
      <c r="CR175" s="964"/>
      <c r="CS175" s="964"/>
      <c r="CT175" s="964"/>
      <c r="CU175" s="964"/>
      <c r="CV175" s="964"/>
      <c r="CW175" s="964"/>
      <c r="CX175" s="964"/>
      <c r="CY175" s="964"/>
      <c r="CZ175" s="964"/>
      <c r="DA175" s="964"/>
      <c r="DB175" s="964"/>
      <c r="DC175" s="964"/>
    </row>
    <row r="176" spans="17:107" ht="8.1" customHeight="1">
      <c r="T176" s="926" t="s">
        <v>34</v>
      </c>
      <c r="U176" s="926"/>
      <c r="V176" s="904" t="s">
        <v>27</v>
      </c>
      <c r="W176" s="962">
        <f>(W172+AA172)*AE172*AJ172*AO172*AS172*AV172</f>
        <v>613.2672</v>
      </c>
      <c r="X176" s="962"/>
      <c r="Y176" s="962"/>
      <c r="Z176" s="962"/>
      <c r="AA176" s="962"/>
      <c r="AB176" s="962"/>
      <c r="AC176" s="962"/>
      <c r="BN176" s="951"/>
      <c r="BO176" s="951"/>
      <c r="BP176" s="951"/>
      <c r="BQ176" s="951"/>
      <c r="BR176" s="951"/>
      <c r="BS176" s="951"/>
      <c r="BT176" s="951"/>
      <c r="BU176" s="951"/>
      <c r="BV176" s="951"/>
      <c r="BW176" s="951"/>
      <c r="BX176" s="961"/>
      <c r="BY176" s="961"/>
      <c r="BZ176" s="961"/>
      <c r="CA176" s="961"/>
      <c r="CB176" s="964"/>
      <c r="CC176" s="964"/>
      <c r="CD176" s="964"/>
      <c r="CE176" s="964"/>
      <c r="CF176" s="964"/>
      <c r="CG176" s="964"/>
      <c r="CH176" s="964"/>
      <c r="CI176" s="964"/>
      <c r="CJ176" s="964"/>
      <c r="CK176" s="964"/>
      <c r="CL176" s="964"/>
      <c r="CM176" s="964"/>
      <c r="CN176" s="964"/>
      <c r="CO176" s="964"/>
      <c r="CP176" s="964"/>
      <c r="CQ176" s="964"/>
      <c r="CR176" s="964"/>
      <c r="CS176" s="964"/>
      <c r="CT176" s="964"/>
      <c r="CU176" s="964"/>
      <c r="CV176" s="964"/>
      <c r="CW176" s="964"/>
      <c r="CX176" s="964"/>
      <c r="CY176" s="964"/>
      <c r="CZ176" s="964"/>
      <c r="DA176" s="964"/>
      <c r="DB176" s="964"/>
      <c r="DC176" s="964"/>
    </row>
    <row r="177" spans="16:107" ht="8.1" customHeight="1">
      <c r="T177" s="926"/>
      <c r="U177" s="926"/>
      <c r="V177" s="904"/>
      <c r="W177" s="962"/>
      <c r="X177" s="962"/>
      <c r="Y177" s="962"/>
      <c r="Z177" s="962"/>
      <c r="AA177" s="962"/>
      <c r="AB177" s="962"/>
      <c r="AC177" s="962"/>
      <c r="BN177" s="951"/>
      <c r="BO177" s="951"/>
      <c r="BP177" s="951"/>
      <c r="BQ177" s="951"/>
      <c r="BR177" s="951"/>
      <c r="BS177" s="951"/>
      <c r="BT177" s="951"/>
      <c r="BU177" s="951"/>
      <c r="BV177" s="951"/>
      <c r="BW177" s="951"/>
      <c r="BX177" s="961"/>
      <c r="BY177" s="961"/>
      <c r="BZ177" s="961"/>
      <c r="CA177" s="961"/>
      <c r="CB177" s="964"/>
      <c r="CC177" s="964"/>
      <c r="CD177" s="964"/>
      <c r="CE177" s="964"/>
      <c r="CF177" s="964"/>
      <c r="CG177" s="964"/>
      <c r="CH177" s="964"/>
      <c r="CI177" s="964"/>
      <c r="CJ177" s="964"/>
      <c r="CK177" s="964"/>
      <c r="CL177" s="964"/>
      <c r="CM177" s="964"/>
      <c r="CN177" s="964"/>
      <c r="CO177" s="964"/>
      <c r="CP177" s="964"/>
      <c r="CQ177" s="964"/>
      <c r="CR177" s="964"/>
      <c r="CS177" s="964"/>
      <c r="CT177" s="964"/>
      <c r="CU177" s="964"/>
      <c r="CV177" s="964"/>
      <c r="CW177" s="964"/>
      <c r="CX177" s="964"/>
      <c r="CY177" s="964"/>
      <c r="CZ177" s="964"/>
      <c r="DA177" s="964"/>
      <c r="DB177" s="964"/>
      <c r="DC177" s="964"/>
    </row>
    <row r="178" spans="16:107" ht="8.1" customHeight="1">
      <c r="BN178" s="951">
        <v>1.8</v>
      </c>
      <c r="BO178" s="951"/>
      <c r="BP178" s="951"/>
      <c r="BQ178" s="951"/>
      <c r="BR178" s="951"/>
      <c r="BS178" s="951"/>
      <c r="BT178" s="951"/>
      <c r="BU178" s="951"/>
      <c r="BV178" s="951"/>
      <c r="BW178" s="951"/>
      <c r="BX178" s="961" t="s">
        <v>27</v>
      </c>
      <c r="BY178" s="961"/>
      <c r="BZ178" s="961"/>
      <c r="CA178" s="961"/>
      <c r="CB178" s="964" t="s">
        <v>150</v>
      </c>
      <c r="CC178" s="964"/>
      <c r="CD178" s="964"/>
      <c r="CE178" s="964"/>
      <c r="CF178" s="964"/>
      <c r="CG178" s="964"/>
      <c r="CH178" s="964"/>
      <c r="CI178" s="964"/>
      <c r="CJ178" s="964"/>
      <c r="CK178" s="964"/>
      <c r="CL178" s="964"/>
      <c r="CM178" s="964"/>
      <c r="CN178" s="964"/>
      <c r="CO178" s="964"/>
      <c r="CP178" s="964"/>
      <c r="CQ178" s="964"/>
      <c r="CR178" s="964"/>
      <c r="CS178" s="964"/>
      <c r="CT178" s="964"/>
      <c r="CU178" s="964"/>
      <c r="CV178" s="964"/>
      <c r="CW178" s="964"/>
      <c r="CX178" s="964"/>
      <c r="CY178" s="964"/>
      <c r="CZ178" s="964"/>
      <c r="DA178" s="964"/>
      <c r="DB178" s="964"/>
      <c r="DC178" s="964"/>
    </row>
    <row r="179" spans="16:107" ht="8.1" customHeight="1">
      <c r="BN179" s="951"/>
      <c r="BO179" s="951"/>
      <c r="BP179" s="951"/>
      <c r="BQ179" s="951"/>
      <c r="BR179" s="951"/>
      <c r="BS179" s="951"/>
      <c r="BT179" s="951"/>
      <c r="BU179" s="951"/>
      <c r="BV179" s="951"/>
      <c r="BW179" s="951"/>
      <c r="BX179" s="961"/>
      <c r="BY179" s="961"/>
      <c r="BZ179" s="961"/>
      <c r="CA179" s="961"/>
      <c r="CB179" s="964"/>
      <c r="CC179" s="964"/>
      <c r="CD179" s="964"/>
      <c r="CE179" s="964"/>
      <c r="CF179" s="964"/>
      <c r="CG179" s="964"/>
      <c r="CH179" s="964"/>
      <c r="CI179" s="964"/>
      <c r="CJ179" s="964"/>
      <c r="CK179" s="964"/>
      <c r="CL179" s="964"/>
      <c r="CM179" s="964"/>
      <c r="CN179" s="964"/>
      <c r="CO179" s="964"/>
      <c r="CP179" s="964"/>
      <c r="CQ179" s="964"/>
      <c r="CR179" s="964"/>
      <c r="CS179" s="964"/>
      <c r="CT179" s="964"/>
      <c r="CU179" s="964"/>
      <c r="CV179" s="964"/>
      <c r="CW179" s="964"/>
      <c r="CX179" s="964"/>
      <c r="CY179" s="964"/>
      <c r="CZ179" s="964"/>
      <c r="DA179" s="964"/>
      <c r="DB179" s="964"/>
      <c r="DC179" s="964"/>
    </row>
    <row r="180" spans="16:107" ht="8.1" customHeight="1">
      <c r="BN180" s="951"/>
      <c r="BO180" s="951"/>
      <c r="BP180" s="951"/>
      <c r="BQ180" s="951"/>
      <c r="BR180" s="951"/>
      <c r="BS180" s="951"/>
      <c r="BT180" s="951"/>
      <c r="BU180" s="951"/>
      <c r="BV180" s="951"/>
      <c r="BW180" s="951"/>
      <c r="BX180" s="961"/>
      <c r="BY180" s="961"/>
      <c r="BZ180" s="961"/>
      <c r="CA180" s="961"/>
      <c r="CB180" s="964"/>
      <c r="CC180" s="964"/>
      <c r="CD180" s="964"/>
      <c r="CE180" s="964"/>
      <c r="CF180" s="964"/>
      <c r="CG180" s="964"/>
      <c r="CH180" s="964"/>
      <c r="CI180" s="964"/>
      <c r="CJ180" s="964"/>
      <c r="CK180" s="964"/>
      <c r="CL180" s="964"/>
      <c r="CM180" s="964"/>
      <c r="CN180" s="964"/>
      <c r="CO180" s="964"/>
      <c r="CP180" s="964"/>
      <c r="CQ180" s="964"/>
      <c r="CR180" s="964"/>
      <c r="CS180" s="964"/>
      <c r="CT180" s="964"/>
      <c r="CU180" s="964"/>
      <c r="CV180" s="964"/>
      <c r="CW180" s="964"/>
      <c r="CX180" s="964"/>
      <c r="CY180" s="964"/>
      <c r="CZ180" s="964"/>
      <c r="DA180" s="964"/>
      <c r="DB180" s="964"/>
      <c r="DC180" s="964"/>
    </row>
    <row r="181" spans="16:107" ht="8.1" customHeight="1">
      <c r="BN181" s="951"/>
      <c r="BO181" s="951"/>
      <c r="BP181" s="951"/>
      <c r="BQ181" s="951"/>
      <c r="BR181" s="951"/>
      <c r="BS181" s="951"/>
      <c r="BT181" s="951"/>
      <c r="BU181" s="951"/>
      <c r="BV181" s="951"/>
      <c r="BW181" s="951"/>
      <c r="BX181" s="961"/>
      <c r="BY181" s="961"/>
      <c r="BZ181" s="961"/>
      <c r="CA181" s="961"/>
      <c r="CB181" s="964"/>
      <c r="CC181" s="964"/>
      <c r="CD181" s="964"/>
      <c r="CE181" s="964"/>
      <c r="CF181" s="964"/>
      <c r="CG181" s="964"/>
      <c r="CH181" s="964"/>
      <c r="CI181" s="964"/>
      <c r="CJ181" s="964"/>
      <c r="CK181" s="964"/>
      <c r="CL181" s="964"/>
      <c r="CM181" s="964"/>
      <c r="CN181" s="964"/>
      <c r="CO181" s="964"/>
      <c r="CP181" s="964"/>
      <c r="CQ181" s="964"/>
      <c r="CR181" s="964"/>
      <c r="CS181" s="964"/>
      <c r="CT181" s="964"/>
      <c r="CU181" s="964"/>
      <c r="CV181" s="964"/>
      <c r="CW181" s="964"/>
      <c r="CX181" s="964"/>
      <c r="CY181" s="964"/>
      <c r="CZ181" s="964"/>
      <c r="DA181" s="964"/>
      <c r="DB181" s="964"/>
      <c r="DC181" s="964"/>
    </row>
    <row r="182" spans="16:107" ht="8.1" customHeight="1">
      <c r="P182" s="196"/>
      <c r="Q182" s="1171" t="s">
        <v>31</v>
      </c>
      <c r="R182" s="939" t="s">
        <v>36</v>
      </c>
      <c r="S182" s="939"/>
      <c r="T182" s="939"/>
      <c r="U182" s="939"/>
      <c r="V182" s="939"/>
      <c r="W182" s="939"/>
      <c r="X182" s="939"/>
      <c r="Y182" s="939"/>
      <c r="Z182" s="939"/>
      <c r="AA182" s="939"/>
      <c r="AB182" s="939"/>
      <c r="AC182" s="939"/>
      <c r="AD182" s="939"/>
      <c r="AE182" s="939"/>
      <c r="AF182" s="939"/>
      <c r="AG182" s="939"/>
      <c r="CB182" s="137"/>
      <c r="CC182" s="137"/>
      <c r="CD182" s="137"/>
      <c r="CE182" s="137"/>
      <c r="CF182" s="137"/>
      <c r="CG182" s="137"/>
      <c r="CH182" s="137"/>
      <c r="CI182" s="137"/>
      <c r="CJ182" s="137"/>
      <c r="CK182" s="137"/>
      <c r="CL182" s="137"/>
      <c r="CM182" s="137"/>
      <c r="CN182" s="137"/>
      <c r="CO182" s="137"/>
      <c r="CP182" s="137"/>
      <c r="CQ182" s="137"/>
      <c r="CR182" s="137"/>
      <c r="CS182" s="137"/>
      <c r="CT182" s="137"/>
      <c r="CU182" s="137"/>
      <c r="CV182" s="137"/>
      <c r="CW182" s="137"/>
      <c r="CX182" s="137"/>
      <c r="CY182" s="137"/>
      <c r="CZ182" s="137"/>
      <c r="DA182" s="137"/>
      <c r="DB182" s="137"/>
      <c r="DC182" s="137"/>
    </row>
    <row r="183" spans="16:107" ht="8.1" customHeight="1">
      <c r="P183" s="196"/>
      <c r="Q183" s="1171"/>
      <c r="R183" s="939"/>
      <c r="S183" s="939"/>
      <c r="T183" s="939"/>
      <c r="U183" s="939"/>
      <c r="V183" s="939"/>
      <c r="W183" s="939"/>
      <c r="X183" s="939"/>
      <c r="Y183" s="939"/>
      <c r="Z183" s="939"/>
      <c r="AA183" s="939"/>
      <c r="AB183" s="939"/>
      <c r="AC183" s="939"/>
      <c r="AD183" s="939"/>
      <c r="AE183" s="939"/>
      <c r="AF183" s="939"/>
      <c r="AG183" s="939"/>
    </row>
    <row r="184" spans="16:107" ht="8.1" customHeight="1">
      <c r="P184" s="196"/>
      <c r="Q184" s="196"/>
      <c r="R184" s="196"/>
      <c r="S184" s="196"/>
      <c r="T184" s="196"/>
      <c r="U184" s="196"/>
      <c r="V184" s="196"/>
      <c r="W184" s="196"/>
      <c r="X184" s="196"/>
      <c r="Y184" s="196"/>
      <c r="Z184" s="196"/>
      <c r="AA184" s="196"/>
      <c r="AB184" s="196"/>
      <c r="AC184" s="196"/>
      <c r="AD184" s="196"/>
      <c r="AE184" s="196"/>
      <c r="AF184" s="196"/>
      <c r="AG184" s="196"/>
    </row>
    <row r="185" spans="16:107" ht="8.1" customHeight="1">
      <c r="T185" s="963" t="s">
        <v>37</v>
      </c>
      <c r="U185" s="963"/>
      <c r="V185" s="963"/>
      <c r="W185" s="963"/>
      <c r="X185" s="963"/>
      <c r="Y185" s="963"/>
      <c r="Z185" s="963"/>
      <c r="AA185" s="963"/>
      <c r="AB185" s="963"/>
      <c r="CE185" s="134"/>
    </row>
    <row r="186" spans="16:107" ht="8.1" customHeight="1">
      <c r="T186" s="963"/>
      <c r="U186" s="963"/>
      <c r="V186" s="963"/>
      <c r="W186" s="963"/>
      <c r="X186" s="963"/>
      <c r="Y186" s="963"/>
      <c r="Z186" s="963"/>
      <c r="AA186" s="963"/>
      <c r="AB186" s="963"/>
    </row>
    <row r="187" spans="16:107" ht="8.1" customHeight="1"/>
    <row r="188" spans="16:107" ht="8.1" customHeight="1">
      <c r="V188" s="932" t="s">
        <v>38</v>
      </c>
      <c r="W188" s="932"/>
      <c r="X188" s="922" t="s">
        <v>27</v>
      </c>
      <c r="Y188" s="940">
        <f>Z12</f>
        <v>0.5</v>
      </c>
      <c r="Z188" s="940"/>
      <c r="AA188" s="940"/>
      <c r="AB188" s="937" t="s">
        <v>15</v>
      </c>
      <c r="AC188" s="940">
        <f>AH12</f>
        <v>0.3</v>
      </c>
      <c r="AD188" s="940"/>
      <c r="AE188" s="940"/>
      <c r="AF188" s="937" t="s">
        <v>15</v>
      </c>
      <c r="AG188" s="940">
        <f>AS152</f>
        <v>16.899999999999999</v>
      </c>
      <c r="AH188" s="940"/>
      <c r="AI188" s="940"/>
      <c r="AJ188" s="940"/>
      <c r="AK188" s="940"/>
      <c r="AL188" s="940"/>
      <c r="AM188" s="937" t="s">
        <v>15</v>
      </c>
      <c r="AN188" s="1008">
        <f>BE152</f>
        <v>4</v>
      </c>
      <c r="AO188" s="932"/>
      <c r="AP188" s="937" t="s">
        <v>15</v>
      </c>
      <c r="AQ188" s="932">
        <f>AG163</f>
        <v>12</v>
      </c>
      <c r="AR188" s="932"/>
      <c r="AS188" s="937" t="s">
        <v>15</v>
      </c>
      <c r="AT188" s="940">
        <f>AV172</f>
        <v>2.4</v>
      </c>
      <c r="AU188" s="940"/>
      <c r="AV188" s="940"/>
    </row>
    <row r="189" spans="16:107" ht="8.1" customHeight="1">
      <c r="V189" s="932"/>
      <c r="W189" s="932"/>
      <c r="X189" s="922"/>
      <c r="Y189" s="940"/>
      <c r="Z189" s="940"/>
      <c r="AA189" s="940"/>
      <c r="AB189" s="937"/>
      <c r="AC189" s="940"/>
      <c r="AD189" s="940"/>
      <c r="AE189" s="940"/>
      <c r="AF189" s="937"/>
      <c r="AG189" s="940"/>
      <c r="AH189" s="940"/>
      <c r="AI189" s="940"/>
      <c r="AJ189" s="940"/>
      <c r="AK189" s="940"/>
      <c r="AL189" s="940"/>
      <c r="AM189" s="937"/>
      <c r="AN189" s="932"/>
      <c r="AO189" s="932"/>
      <c r="AP189" s="937"/>
      <c r="AQ189" s="932"/>
      <c r="AR189" s="932"/>
      <c r="AS189" s="937"/>
      <c r="AT189" s="940"/>
      <c r="AU189" s="940"/>
      <c r="AV189" s="940"/>
    </row>
    <row r="190" spans="16:107" ht="8.1" customHeight="1">
      <c r="V190" s="45"/>
      <c r="W190" s="45"/>
      <c r="X190" s="45"/>
      <c r="Y190" s="45"/>
      <c r="Z190" s="45"/>
      <c r="AA190" s="45"/>
      <c r="AB190" s="45"/>
      <c r="AC190" s="45"/>
      <c r="AD190" s="45"/>
      <c r="AE190" s="45"/>
      <c r="AF190" s="45"/>
      <c r="AG190" s="45"/>
      <c r="AH190" s="45"/>
      <c r="AI190" s="45"/>
      <c r="AJ190" s="45"/>
      <c r="AK190" s="45"/>
      <c r="AL190" s="45"/>
      <c r="AM190" s="45"/>
      <c r="AN190" s="45"/>
      <c r="AO190" s="45"/>
      <c r="AP190" s="45"/>
      <c r="AQ190" s="45"/>
      <c r="AR190" s="45"/>
      <c r="AS190" s="45"/>
      <c r="AT190" s="45"/>
      <c r="AU190" s="45"/>
      <c r="AV190" s="45"/>
    </row>
    <row r="191" spans="16:107" ht="8.1" customHeight="1">
      <c r="V191" s="933" t="s">
        <v>34</v>
      </c>
      <c r="W191" s="933"/>
      <c r="X191" s="933" t="s">
        <v>27</v>
      </c>
      <c r="Y191" s="1020">
        <f>Y188*AC188*AG188*AN188*AQ188*AT188</f>
        <v>292.03199999999993</v>
      </c>
      <c r="Z191" s="1020"/>
      <c r="AA191" s="1020"/>
      <c r="AB191" s="1020"/>
      <c r="AC191" s="1020"/>
      <c r="AD191" s="1020"/>
      <c r="AE191" s="1020"/>
      <c r="AF191" s="45"/>
      <c r="AG191" s="45"/>
      <c r="AH191" s="45"/>
      <c r="AI191" s="45"/>
      <c r="AJ191" s="45"/>
      <c r="AK191" s="45"/>
      <c r="AL191" s="45"/>
      <c r="AM191" s="133"/>
      <c r="AN191" s="133"/>
      <c r="AO191" s="133"/>
      <c r="AP191" s="133"/>
      <c r="AQ191" s="133"/>
      <c r="AR191" s="133"/>
      <c r="AS191" s="133"/>
      <c r="AT191" s="133"/>
      <c r="AU191" s="133"/>
      <c r="AV191" s="133"/>
      <c r="AW191" s="13"/>
      <c r="AX191" s="13"/>
      <c r="AY191" s="13"/>
      <c r="AZ191" s="13"/>
      <c r="BA191" s="13"/>
    </row>
    <row r="192" spans="16:107" ht="8.1" customHeight="1">
      <c r="V192" s="933"/>
      <c r="W192" s="933"/>
      <c r="X192" s="933"/>
      <c r="Y192" s="1020"/>
      <c r="Z192" s="1020"/>
      <c r="AA192" s="1020"/>
      <c r="AB192" s="1020"/>
      <c r="AC192" s="1020"/>
      <c r="AD192" s="1020"/>
      <c r="AE192" s="1020"/>
      <c r="AF192" s="45"/>
      <c r="AG192" s="45"/>
      <c r="AH192" s="45"/>
      <c r="AI192" s="45"/>
      <c r="AJ192" s="45"/>
      <c r="AK192" s="45"/>
      <c r="AL192" s="45"/>
      <c r="AM192" s="133"/>
      <c r="AN192" s="133"/>
      <c r="AO192" s="133"/>
      <c r="AP192" s="133"/>
      <c r="AQ192" s="133"/>
      <c r="AR192" s="133"/>
      <c r="AS192" s="133"/>
      <c r="AT192" s="133"/>
      <c r="AU192" s="133"/>
      <c r="AV192" s="133"/>
      <c r="AW192" s="13"/>
      <c r="AX192" s="13"/>
      <c r="AY192" s="13"/>
      <c r="AZ192" s="13"/>
      <c r="BA192" s="13"/>
    </row>
    <row r="193" spans="17:78" ht="8.1" customHeight="1"/>
    <row r="194" spans="17:78" ht="8.1" customHeight="1">
      <c r="T194" s="963" t="s">
        <v>39</v>
      </c>
      <c r="U194" s="963"/>
      <c r="V194" s="963"/>
      <c r="W194" s="963"/>
      <c r="X194" s="963"/>
      <c r="Y194" s="963"/>
      <c r="Z194" s="963"/>
      <c r="AA194" s="963"/>
      <c r="AB194" s="963"/>
    </row>
    <row r="195" spans="17:78" ht="8.1" customHeight="1">
      <c r="T195" s="963"/>
      <c r="U195" s="963"/>
      <c r="V195" s="963"/>
      <c r="W195" s="963"/>
      <c r="X195" s="963"/>
      <c r="Y195" s="963"/>
      <c r="Z195" s="963"/>
      <c r="AA195" s="963"/>
      <c r="AB195" s="963"/>
    </row>
    <row r="196" spans="17:78" ht="8.1" customHeight="1"/>
    <row r="197" spans="17:78" ht="8.1" customHeight="1">
      <c r="U197" s="932" t="s">
        <v>38</v>
      </c>
      <c r="V197" s="932"/>
      <c r="W197" s="932"/>
      <c r="X197" s="922" t="s">
        <v>27</v>
      </c>
      <c r="Y197" s="940">
        <f>BO12</f>
        <v>0.4</v>
      </c>
      <c r="Z197" s="940"/>
      <c r="AA197" s="940"/>
      <c r="AB197" s="937" t="s">
        <v>15</v>
      </c>
      <c r="AC197" s="940">
        <f>BU12</f>
        <v>0.3</v>
      </c>
      <c r="AD197" s="940"/>
      <c r="AE197" s="940"/>
      <c r="AF197" s="937" t="s">
        <v>15</v>
      </c>
      <c r="AG197" s="940">
        <f>BH152</f>
        <v>14.4</v>
      </c>
      <c r="AH197" s="940"/>
      <c r="AI197" s="940"/>
      <c r="AJ197" s="940"/>
      <c r="AK197" s="940"/>
      <c r="AL197" s="940"/>
      <c r="AM197" s="937" t="s">
        <v>15</v>
      </c>
      <c r="AN197" s="1008">
        <f>BR152</f>
        <v>4</v>
      </c>
      <c r="AO197" s="932"/>
      <c r="AP197" s="937" t="s">
        <v>15</v>
      </c>
      <c r="AQ197" s="932">
        <f>AG163</f>
        <v>12</v>
      </c>
      <c r="AR197" s="932"/>
      <c r="AS197" s="937" t="s">
        <v>15</v>
      </c>
      <c r="AT197" s="940">
        <f>AV172</f>
        <v>2.4</v>
      </c>
      <c r="AU197" s="940"/>
      <c r="AV197" s="940"/>
    </row>
    <row r="198" spans="17:78" ht="8.1" customHeight="1">
      <c r="U198" s="932"/>
      <c r="V198" s="932"/>
      <c r="W198" s="932"/>
      <c r="X198" s="922"/>
      <c r="Y198" s="940"/>
      <c r="Z198" s="940"/>
      <c r="AA198" s="940"/>
      <c r="AB198" s="937"/>
      <c r="AC198" s="940"/>
      <c r="AD198" s="940"/>
      <c r="AE198" s="940"/>
      <c r="AF198" s="937"/>
      <c r="AG198" s="940"/>
      <c r="AH198" s="940"/>
      <c r="AI198" s="940"/>
      <c r="AJ198" s="940"/>
      <c r="AK198" s="940"/>
      <c r="AL198" s="940"/>
      <c r="AM198" s="937"/>
      <c r="AN198" s="932"/>
      <c r="AO198" s="932"/>
      <c r="AP198" s="937"/>
      <c r="AQ198" s="932"/>
      <c r="AR198" s="932"/>
      <c r="AS198" s="937"/>
      <c r="AT198" s="940"/>
      <c r="AU198" s="940"/>
      <c r="AV198" s="940"/>
    </row>
    <row r="199" spans="17:78" ht="8.1" customHeight="1">
      <c r="V199" s="45"/>
      <c r="W199" s="45"/>
      <c r="X199" s="45"/>
      <c r="Y199" s="45"/>
      <c r="Z199" s="45"/>
      <c r="AA199" s="45"/>
      <c r="AB199" s="45"/>
      <c r="AC199" s="45"/>
      <c r="AD199" s="45"/>
      <c r="AE199" s="45"/>
      <c r="AF199" s="45"/>
      <c r="AG199" s="45"/>
      <c r="AH199" s="45"/>
      <c r="AI199" s="45"/>
      <c r="AJ199" s="45"/>
      <c r="AK199" s="45"/>
      <c r="AL199" s="45"/>
      <c r="AM199" s="45"/>
      <c r="AN199" s="45"/>
      <c r="AO199" s="45"/>
      <c r="AP199" s="45"/>
      <c r="AQ199" s="45"/>
      <c r="AR199" s="45"/>
      <c r="AS199" s="45"/>
      <c r="AT199" s="45"/>
      <c r="AU199" s="45"/>
      <c r="AV199" s="45"/>
    </row>
    <row r="200" spans="17:78" ht="8.1" customHeight="1">
      <c r="U200" s="896" t="s">
        <v>34</v>
      </c>
      <c r="V200" s="896"/>
      <c r="W200" s="896"/>
      <c r="X200" s="922" t="s">
        <v>27</v>
      </c>
      <c r="Y200" s="938">
        <f>Y197*AC197*AG197*AN197*AQ197*AT197</f>
        <v>199.06559999999999</v>
      </c>
      <c r="Z200" s="938"/>
      <c r="AA200" s="938"/>
      <c r="AB200" s="938"/>
      <c r="AC200" s="938"/>
      <c r="AD200" s="938"/>
      <c r="AE200" s="938"/>
      <c r="AF200" s="45"/>
      <c r="AG200" s="45"/>
      <c r="AH200" s="45"/>
      <c r="AI200" s="45"/>
      <c r="AJ200" s="45"/>
      <c r="AK200" s="45"/>
      <c r="AL200" s="45"/>
      <c r="AM200" s="133"/>
      <c r="AN200" s="133"/>
      <c r="AO200" s="133"/>
      <c r="AP200" s="133"/>
      <c r="AQ200" s="133"/>
      <c r="AR200" s="133"/>
      <c r="AS200" s="133"/>
      <c r="AT200" s="133"/>
      <c r="AU200" s="133"/>
      <c r="AV200" s="133"/>
    </row>
    <row r="201" spans="17:78" ht="8.1" customHeight="1">
      <c r="U201" s="896"/>
      <c r="V201" s="896"/>
      <c r="W201" s="896"/>
      <c r="X201" s="922"/>
      <c r="Y201" s="938"/>
      <c r="Z201" s="938"/>
      <c r="AA201" s="938"/>
      <c r="AB201" s="938"/>
      <c r="AC201" s="938"/>
      <c r="AD201" s="938"/>
      <c r="AE201" s="938"/>
      <c r="AF201" s="45"/>
      <c r="AG201" s="45"/>
      <c r="AH201" s="45"/>
      <c r="AI201" s="45"/>
      <c r="AJ201" s="45"/>
      <c r="AK201" s="45"/>
      <c r="AL201" s="45"/>
      <c r="AM201" s="133"/>
      <c r="AN201" s="133"/>
      <c r="AO201" s="133"/>
      <c r="AP201" s="133"/>
      <c r="AQ201" s="133"/>
      <c r="AR201" s="133"/>
      <c r="AS201" s="133"/>
      <c r="AT201" s="133"/>
      <c r="AU201" s="133"/>
      <c r="AV201" s="133"/>
    </row>
    <row r="202" spans="17:78" ht="8.1" customHeight="1">
      <c r="Q202" s="1171" t="s">
        <v>31</v>
      </c>
      <c r="R202" s="939" t="s">
        <v>40</v>
      </c>
      <c r="S202" s="939"/>
      <c r="T202" s="939"/>
      <c r="U202" s="939"/>
      <c r="V202" s="939"/>
      <c r="W202" s="939"/>
      <c r="X202" s="939"/>
      <c r="Y202" s="939"/>
      <c r="Z202" s="939"/>
      <c r="AA202" s="939"/>
      <c r="AB202" s="939"/>
      <c r="AC202" s="939"/>
      <c r="AD202" s="939"/>
      <c r="AE202" s="939"/>
      <c r="AF202" s="939"/>
      <c r="AG202" s="939"/>
    </row>
    <row r="203" spans="17:78" ht="8.1" customHeight="1">
      <c r="Q203" s="1171"/>
      <c r="R203" s="939"/>
      <c r="S203" s="939"/>
      <c r="T203" s="939"/>
      <c r="U203" s="939"/>
      <c r="V203" s="939"/>
      <c r="W203" s="939"/>
      <c r="X203" s="939"/>
      <c r="Y203" s="939"/>
      <c r="Z203" s="939"/>
      <c r="AA203" s="939"/>
      <c r="AB203" s="939"/>
      <c r="AC203" s="939"/>
      <c r="AD203" s="939"/>
      <c r="AE203" s="939"/>
      <c r="AF203" s="939"/>
      <c r="AG203" s="939"/>
      <c r="BI203" s="935" t="s">
        <v>151</v>
      </c>
      <c r="BJ203" s="935"/>
      <c r="BK203" s="935"/>
      <c r="BL203" s="935"/>
      <c r="BM203" s="935"/>
      <c r="BN203" s="935"/>
      <c r="BO203" s="935"/>
      <c r="BP203" s="935"/>
      <c r="BQ203" s="935"/>
      <c r="BR203" s="935"/>
      <c r="BS203" s="935"/>
      <c r="BT203" s="935"/>
      <c r="BU203" s="935"/>
      <c r="BV203" s="934" t="s">
        <v>27</v>
      </c>
      <c r="BW203" s="934"/>
      <c r="BX203" s="936">
        <v>0.1</v>
      </c>
      <c r="BY203" s="936"/>
      <c r="BZ203" s="936"/>
    </row>
    <row r="204" spans="17:78" ht="8.1" customHeight="1">
      <c r="Q204" s="197"/>
      <c r="R204" s="197"/>
      <c r="S204" s="197"/>
      <c r="T204" s="197"/>
      <c r="U204" s="197"/>
      <c r="V204" s="197"/>
      <c r="W204" s="197"/>
      <c r="X204" s="197"/>
      <c r="Y204" s="197"/>
      <c r="Z204" s="197"/>
      <c r="AA204" s="197"/>
      <c r="AB204" s="197"/>
      <c r="AC204" s="197"/>
      <c r="AD204" s="197"/>
      <c r="AE204" s="197"/>
      <c r="AF204" s="197"/>
      <c r="AG204" s="197"/>
      <c r="BI204" s="935"/>
      <c r="BJ204" s="935"/>
      <c r="BK204" s="935"/>
      <c r="BL204" s="935"/>
      <c r="BM204" s="935"/>
      <c r="BN204" s="935"/>
      <c r="BO204" s="935"/>
      <c r="BP204" s="935"/>
      <c r="BQ204" s="935"/>
      <c r="BR204" s="935"/>
      <c r="BS204" s="935"/>
      <c r="BT204" s="935"/>
      <c r="BU204" s="935"/>
      <c r="BV204" s="934"/>
      <c r="BW204" s="934"/>
      <c r="BX204" s="936"/>
      <c r="BY204" s="936"/>
      <c r="BZ204" s="936"/>
    </row>
    <row r="205" spans="17:78" ht="8.1" customHeight="1">
      <c r="U205" s="932" t="s">
        <v>41</v>
      </c>
      <c r="V205" s="932"/>
      <c r="W205" s="932"/>
      <c r="X205" s="932"/>
      <c r="Y205" s="932"/>
      <c r="Z205" s="922" t="s">
        <v>27</v>
      </c>
      <c r="AA205" s="940">
        <f>W155</f>
        <v>287.18000000000006</v>
      </c>
      <c r="AB205" s="940"/>
      <c r="AC205" s="940"/>
      <c r="AD205" s="940"/>
      <c r="AE205" s="940"/>
      <c r="AF205" s="937" t="s">
        <v>15</v>
      </c>
      <c r="AG205" s="941">
        <f>BX203</f>
        <v>0.1</v>
      </c>
      <c r="AH205" s="941"/>
      <c r="AI205" s="941"/>
      <c r="AJ205" s="941"/>
      <c r="AK205" s="941"/>
      <c r="AL205" s="937" t="s">
        <v>15</v>
      </c>
      <c r="AM205" s="932">
        <f>AG163-1</f>
        <v>11</v>
      </c>
      <c r="AN205" s="932"/>
    </row>
    <row r="206" spans="17:78" ht="8.1" customHeight="1">
      <c r="U206" s="932"/>
      <c r="V206" s="932"/>
      <c r="W206" s="932"/>
      <c r="X206" s="932"/>
      <c r="Y206" s="932"/>
      <c r="Z206" s="922"/>
      <c r="AA206" s="940"/>
      <c r="AB206" s="940"/>
      <c r="AC206" s="940"/>
      <c r="AD206" s="940"/>
      <c r="AE206" s="940"/>
      <c r="AF206" s="937"/>
      <c r="AG206" s="941"/>
      <c r="AH206" s="941"/>
      <c r="AI206" s="941"/>
      <c r="AJ206" s="941"/>
      <c r="AK206" s="941"/>
      <c r="AL206" s="937"/>
      <c r="AM206" s="932"/>
      <c r="AN206" s="932"/>
    </row>
    <row r="207" spans="17:78" ht="8.1" customHeight="1">
      <c r="V207" s="45"/>
      <c r="W207" s="45"/>
      <c r="X207" s="45"/>
      <c r="Y207" s="45"/>
      <c r="Z207" s="45"/>
      <c r="AA207" s="45"/>
      <c r="AB207" s="45"/>
      <c r="AC207" s="45"/>
      <c r="AD207" s="45"/>
      <c r="AE207" s="45"/>
      <c r="AF207" s="45"/>
      <c r="AG207" s="45"/>
      <c r="AH207" s="45"/>
      <c r="AI207" s="45"/>
      <c r="AJ207" s="45"/>
      <c r="AK207" s="45"/>
      <c r="AL207" s="45"/>
      <c r="AM207" s="45"/>
      <c r="AN207" s="45"/>
    </row>
    <row r="208" spans="17:78" ht="8.1" customHeight="1">
      <c r="V208" s="896" t="s">
        <v>41</v>
      </c>
      <c r="W208" s="896"/>
      <c r="X208" s="896"/>
      <c r="Y208" s="896"/>
      <c r="Z208" s="922" t="s">
        <v>27</v>
      </c>
      <c r="AA208" s="938">
        <f>AA205*AG205*AM205</f>
        <v>315.89800000000008</v>
      </c>
      <c r="AB208" s="938"/>
      <c r="AC208" s="938"/>
      <c r="AD208" s="938"/>
      <c r="AE208" s="938"/>
      <c r="AF208" s="938"/>
      <c r="AG208" s="938"/>
      <c r="AH208" s="45"/>
      <c r="AI208" s="45"/>
      <c r="AJ208" s="45"/>
      <c r="AK208" s="45"/>
      <c r="AL208" s="45"/>
      <c r="AM208" s="45"/>
      <c r="AN208" s="45"/>
    </row>
    <row r="209" spans="17:57" ht="8.1" customHeight="1">
      <c r="V209" s="896"/>
      <c r="W209" s="896"/>
      <c r="X209" s="896"/>
      <c r="Y209" s="896"/>
      <c r="Z209" s="922"/>
      <c r="AA209" s="938"/>
      <c r="AB209" s="938"/>
      <c r="AC209" s="938"/>
      <c r="AD209" s="938"/>
      <c r="AE209" s="938"/>
      <c r="AF209" s="938"/>
      <c r="AG209" s="938"/>
      <c r="AH209" s="45"/>
      <c r="AI209" s="45"/>
      <c r="AJ209" s="45"/>
      <c r="AK209" s="45"/>
      <c r="AL209" s="45"/>
      <c r="AM209" s="45"/>
      <c r="AN209" s="45"/>
    </row>
    <row r="210" spans="17:57" ht="8.1" customHeight="1"/>
    <row r="211" spans="17:57" ht="8.1" customHeight="1">
      <c r="Q211" s="1171" t="s">
        <v>31</v>
      </c>
      <c r="R211" s="939" t="s">
        <v>42</v>
      </c>
      <c r="S211" s="939"/>
      <c r="T211" s="939"/>
      <c r="U211" s="939"/>
      <c r="V211" s="939"/>
      <c r="W211" s="939"/>
      <c r="X211" s="939"/>
      <c r="Y211" s="939"/>
      <c r="Z211" s="939"/>
      <c r="AA211" s="939"/>
      <c r="AB211" s="939"/>
      <c r="AC211" s="939"/>
      <c r="AD211" s="939"/>
      <c r="AE211" s="939"/>
      <c r="AF211" s="939"/>
      <c r="AG211" s="939"/>
      <c r="AH211" s="939"/>
      <c r="AI211" s="939"/>
      <c r="AJ211" s="939"/>
      <c r="AK211" s="939"/>
      <c r="AL211" s="939"/>
      <c r="AM211" s="939"/>
    </row>
    <row r="212" spans="17:57" ht="8.1" customHeight="1" thickBot="1">
      <c r="Q212" s="1171"/>
      <c r="R212" s="939"/>
      <c r="S212" s="939"/>
      <c r="T212" s="939"/>
      <c r="U212" s="939"/>
      <c r="V212" s="939"/>
      <c r="W212" s="939"/>
      <c r="X212" s="939"/>
      <c r="Y212" s="939"/>
      <c r="Z212" s="939"/>
      <c r="AA212" s="939"/>
      <c r="AB212" s="939"/>
      <c r="AC212" s="939"/>
      <c r="AD212" s="939"/>
      <c r="AE212" s="939"/>
      <c r="AF212" s="939"/>
      <c r="AG212" s="939"/>
      <c r="AH212" s="939"/>
      <c r="AI212" s="939"/>
      <c r="AJ212" s="939"/>
      <c r="AK212" s="939"/>
      <c r="AL212" s="939"/>
      <c r="AM212" s="939"/>
    </row>
    <row r="213" spans="17:57" ht="8.1" customHeight="1" thickTop="1">
      <c r="V213" s="45"/>
      <c r="W213" s="45"/>
      <c r="X213" s="45"/>
      <c r="Y213" s="45"/>
      <c r="Z213" s="138"/>
      <c r="AA213" s="128"/>
      <c r="AB213" s="45"/>
      <c r="AC213" s="45"/>
      <c r="AD213" s="45"/>
      <c r="AE213" s="45"/>
      <c r="AF213" s="45"/>
      <c r="AG213" s="1021">
        <v>0.6</v>
      </c>
      <c r="AH213" s="45"/>
      <c r="AI213" s="45"/>
      <c r="AJ213" s="45"/>
      <c r="AK213" s="45"/>
      <c r="AL213" s="45"/>
      <c r="AM213" s="45"/>
      <c r="AN213" s="45"/>
      <c r="AO213" s="45"/>
      <c r="AP213" s="45"/>
      <c r="AQ213" s="45"/>
      <c r="AR213" s="45"/>
      <c r="AS213" s="45"/>
      <c r="AT213" s="45"/>
      <c r="AU213" s="1022">
        <v>0.4</v>
      </c>
      <c r="AV213" s="45"/>
      <c r="AW213" s="45"/>
      <c r="AX213" s="45"/>
      <c r="AY213" s="45"/>
      <c r="AZ213" s="45"/>
      <c r="BA213" s="139"/>
      <c r="BB213" s="45"/>
      <c r="BC213" s="45"/>
      <c r="BD213" s="45"/>
      <c r="BE213" s="45"/>
    </row>
    <row r="214" spans="17:57" ht="8.1" customHeight="1">
      <c r="U214" s="932" t="s">
        <v>43</v>
      </c>
      <c r="V214" s="932"/>
      <c r="W214" s="932"/>
      <c r="X214" s="932"/>
      <c r="Y214" s="932"/>
      <c r="Z214" s="931" t="s">
        <v>27</v>
      </c>
      <c r="AA214" s="940">
        <f>W155</f>
        <v>287.18000000000006</v>
      </c>
      <c r="AB214" s="932"/>
      <c r="AC214" s="932"/>
      <c r="AD214" s="932"/>
      <c r="AE214" s="932"/>
      <c r="AF214" s="937" t="s">
        <v>15</v>
      </c>
      <c r="AG214" s="1021"/>
      <c r="AH214" s="937" t="s">
        <v>15</v>
      </c>
      <c r="AI214" s="937"/>
      <c r="AJ214" s="932">
        <v>0.05</v>
      </c>
      <c r="AK214" s="932"/>
      <c r="AL214" s="932"/>
      <c r="AM214" s="932"/>
      <c r="AN214" s="937" t="s">
        <v>35</v>
      </c>
      <c r="AO214" s="940">
        <f>W155</f>
        <v>287.18000000000006</v>
      </c>
      <c r="AP214" s="940"/>
      <c r="AQ214" s="940"/>
      <c r="AR214" s="940"/>
      <c r="AS214" s="940"/>
      <c r="AT214" s="937" t="s">
        <v>15</v>
      </c>
      <c r="AU214" s="1022"/>
      <c r="AV214" s="937" t="s">
        <v>15</v>
      </c>
      <c r="AW214" s="937"/>
      <c r="AX214" s="932">
        <v>0.1</v>
      </c>
      <c r="AY214" s="932"/>
      <c r="AZ214" s="932"/>
      <c r="BA214" s="1011"/>
      <c r="BB214" s="937" t="s">
        <v>15</v>
      </c>
      <c r="BC214" s="937"/>
      <c r="BD214" s="932">
        <f>AG163-1</f>
        <v>11</v>
      </c>
      <c r="BE214" s="932"/>
    </row>
    <row r="215" spans="17:57" ht="8.1" customHeight="1">
      <c r="U215" s="932"/>
      <c r="V215" s="932"/>
      <c r="W215" s="932"/>
      <c r="X215" s="932"/>
      <c r="Y215" s="932"/>
      <c r="Z215" s="931"/>
      <c r="AA215" s="932"/>
      <c r="AB215" s="932"/>
      <c r="AC215" s="932"/>
      <c r="AD215" s="932"/>
      <c r="AE215" s="932"/>
      <c r="AF215" s="937"/>
      <c r="AG215" s="1021"/>
      <c r="AH215" s="937"/>
      <c r="AI215" s="937"/>
      <c r="AJ215" s="932"/>
      <c r="AK215" s="932"/>
      <c r="AL215" s="932"/>
      <c r="AM215" s="932"/>
      <c r="AN215" s="937"/>
      <c r="AO215" s="940"/>
      <c r="AP215" s="940"/>
      <c r="AQ215" s="940"/>
      <c r="AR215" s="940"/>
      <c r="AS215" s="940"/>
      <c r="AT215" s="937"/>
      <c r="AU215" s="1022"/>
      <c r="AV215" s="937"/>
      <c r="AW215" s="937"/>
      <c r="AX215" s="932"/>
      <c r="AY215" s="932"/>
      <c r="AZ215" s="932"/>
      <c r="BA215" s="1011"/>
      <c r="BB215" s="937"/>
      <c r="BC215" s="937"/>
      <c r="BD215" s="932"/>
      <c r="BE215" s="932"/>
    </row>
    <row r="216" spans="17:57" ht="8.1" customHeight="1" thickBot="1">
      <c r="V216" s="45"/>
      <c r="W216" s="45"/>
      <c r="X216" s="45"/>
      <c r="Y216" s="45"/>
      <c r="Z216" s="138"/>
      <c r="AA216" s="140"/>
      <c r="AB216" s="45"/>
      <c r="AC216" s="45"/>
      <c r="AD216" s="45"/>
      <c r="AE216" s="45"/>
      <c r="AF216" s="45"/>
      <c r="AG216" s="1021"/>
      <c r="AH216" s="45"/>
      <c r="AI216" s="45"/>
      <c r="AJ216" s="45"/>
      <c r="AK216" s="45"/>
      <c r="AL216" s="45"/>
      <c r="AM216" s="45"/>
      <c r="AN216" s="45"/>
      <c r="AO216" s="45"/>
      <c r="AP216" s="45"/>
      <c r="AQ216" s="45"/>
      <c r="AR216" s="45"/>
      <c r="AS216" s="45"/>
      <c r="AT216" s="45"/>
      <c r="AU216" s="1022"/>
      <c r="AV216" s="45"/>
      <c r="AW216" s="45"/>
      <c r="AX216" s="45"/>
      <c r="AY216" s="45"/>
      <c r="AZ216" s="45"/>
      <c r="BA216" s="141"/>
      <c r="BB216" s="45"/>
      <c r="BC216" s="45"/>
      <c r="BD216" s="45"/>
      <c r="BE216" s="45"/>
    </row>
    <row r="217" spans="17:57" ht="8.1" customHeight="1" thickTop="1">
      <c r="V217" s="45"/>
      <c r="W217" s="45"/>
      <c r="X217" s="45"/>
      <c r="Y217" s="45"/>
      <c r="Z217" s="45"/>
      <c r="AA217" s="45"/>
      <c r="AB217" s="45"/>
      <c r="AC217" s="45"/>
      <c r="AD217" s="45"/>
      <c r="AE217" s="45"/>
      <c r="AF217" s="45"/>
      <c r="AG217" s="45"/>
      <c r="AH217" s="45"/>
      <c r="AI217" s="45"/>
      <c r="AJ217" s="45"/>
      <c r="AK217" s="45"/>
      <c r="AL217" s="45"/>
      <c r="AM217" s="45"/>
      <c r="AN217" s="45"/>
      <c r="AO217" s="45"/>
      <c r="AP217" s="45"/>
      <c r="AQ217" s="45"/>
      <c r="AR217" s="45"/>
      <c r="AS217" s="45"/>
      <c r="AT217" s="45"/>
      <c r="AU217" s="45"/>
      <c r="AV217" s="45"/>
      <c r="AW217" s="45"/>
      <c r="AX217" s="45"/>
      <c r="AY217" s="45"/>
      <c r="AZ217" s="45"/>
      <c r="BA217" s="45"/>
      <c r="BB217" s="45"/>
      <c r="BC217" s="45"/>
      <c r="BD217" s="45"/>
      <c r="BE217" s="45"/>
    </row>
    <row r="218" spans="17:57" ht="8.1" customHeight="1">
      <c r="U218" s="896" t="s">
        <v>43</v>
      </c>
      <c r="V218" s="896"/>
      <c r="W218" s="896"/>
      <c r="X218" s="896"/>
      <c r="Y218" s="896"/>
      <c r="Z218" s="922" t="s">
        <v>27</v>
      </c>
      <c r="AA218" s="938">
        <f>(AA214*(AG213)*AJ214+AO214*(AU213)*AX214)*BD214</f>
        <v>221.12860000000003</v>
      </c>
      <c r="AB218" s="938"/>
      <c r="AC218" s="938"/>
      <c r="AD218" s="938"/>
      <c r="AE218" s="938"/>
      <c r="AF218" s="938"/>
      <c r="AG218" s="938"/>
      <c r="AH218" s="45"/>
      <c r="AI218" s="45"/>
      <c r="AJ218" s="45"/>
      <c r="AK218" s="45"/>
      <c r="AL218" s="45"/>
      <c r="AM218" s="45"/>
      <c r="AN218" s="45"/>
      <c r="AO218" s="45"/>
      <c r="AP218" s="45"/>
      <c r="AQ218" s="45"/>
      <c r="AR218" s="45"/>
      <c r="AS218" s="45"/>
      <c r="AT218" s="45"/>
      <c r="AU218" s="45"/>
      <c r="AV218" s="45"/>
      <c r="AW218" s="45"/>
      <c r="AX218" s="45"/>
      <c r="AY218" s="45"/>
      <c r="AZ218" s="45"/>
      <c r="BA218" s="45"/>
      <c r="BB218" s="45"/>
      <c r="BC218" s="45"/>
      <c r="BD218" s="45"/>
      <c r="BE218" s="45"/>
    </row>
    <row r="219" spans="17:57" ht="8.1" customHeight="1">
      <c r="U219" s="896"/>
      <c r="V219" s="896"/>
      <c r="W219" s="896"/>
      <c r="X219" s="896"/>
      <c r="Y219" s="896"/>
      <c r="Z219" s="922"/>
      <c r="AA219" s="938"/>
      <c r="AB219" s="938"/>
      <c r="AC219" s="938"/>
      <c r="AD219" s="938"/>
      <c r="AE219" s="938"/>
      <c r="AF219" s="938"/>
      <c r="AG219" s="938"/>
      <c r="AH219" s="45"/>
      <c r="AI219" s="45"/>
      <c r="AJ219" s="45"/>
      <c r="AK219" s="45"/>
      <c r="AL219" s="45"/>
      <c r="AM219" s="45"/>
      <c r="AN219" s="45"/>
      <c r="AO219" s="45"/>
      <c r="AP219" s="45"/>
      <c r="AQ219" s="45"/>
      <c r="AR219" s="45"/>
      <c r="AS219" s="45"/>
      <c r="AT219" s="45"/>
      <c r="AU219" s="45"/>
      <c r="AV219" s="45"/>
      <c r="AW219" s="45"/>
      <c r="AX219" s="45"/>
      <c r="AY219" s="45"/>
      <c r="AZ219" s="45"/>
      <c r="BA219" s="45"/>
      <c r="BB219" s="45"/>
      <c r="BC219" s="45"/>
      <c r="BD219" s="45"/>
      <c r="BE219" s="45"/>
    </row>
    <row r="220" spans="17:57" ht="8.1" customHeight="1"/>
    <row r="221" spans="17:57" ht="8.1" customHeight="1"/>
    <row r="222" spans="17:57" ht="8.1" customHeight="1">
      <c r="W222" s="1066" t="s">
        <v>44</v>
      </c>
      <c r="X222" s="1066"/>
      <c r="Y222" s="1066"/>
      <c r="Z222" s="1066"/>
      <c r="AA222" s="1066"/>
      <c r="AB222" s="1066"/>
      <c r="AC222" s="1066"/>
      <c r="AD222" s="1066"/>
      <c r="AE222" s="1066"/>
      <c r="AF222" s="1066"/>
      <c r="AG222" s="1066"/>
      <c r="AH222" s="1066"/>
      <c r="AI222" s="1066"/>
      <c r="AJ222" s="1066"/>
      <c r="AK222" s="1066"/>
      <c r="AL222" s="1066"/>
      <c r="AM222" s="1066"/>
      <c r="AN222" s="1066"/>
      <c r="AO222" s="1066"/>
      <c r="AP222" s="1066"/>
      <c r="AQ222" s="1066"/>
      <c r="AR222" s="1066"/>
      <c r="AS222" s="1066"/>
    </row>
    <row r="223" spans="17:57" ht="8.1" customHeight="1">
      <c r="W223" s="1066"/>
      <c r="X223" s="1066"/>
      <c r="Y223" s="1066"/>
      <c r="Z223" s="1066"/>
      <c r="AA223" s="1066"/>
      <c r="AB223" s="1066"/>
      <c r="AC223" s="1066"/>
      <c r="AD223" s="1066"/>
      <c r="AE223" s="1066"/>
      <c r="AF223" s="1066"/>
      <c r="AG223" s="1066"/>
      <c r="AH223" s="1066"/>
      <c r="AI223" s="1066"/>
      <c r="AJ223" s="1066"/>
      <c r="AK223" s="1066"/>
      <c r="AL223" s="1066"/>
      <c r="AM223" s="1066"/>
      <c r="AN223" s="1066"/>
      <c r="AO223" s="1066"/>
      <c r="AP223" s="1066"/>
      <c r="AQ223" s="1066"/>
      <c r="AR223" s="1066"/>
      <c r="AS223" s="1066"/>
    </row>
    <row r="224" spans="17:57" ht="8.1" customHeight="1">
      <c r="W224" s="1040" t="s">
        <v>45</v>
      </c>
      <c r="X224" s="1040"/>
      <c r="Y224" s="1040"/>
      <c r="Z224" s="1040"/>
      <c r="AA224" s="1040"/>
      <c r="AB224" s="1040"/>
      <c r="AC224" s="1040"/>
      <c r="AD224" s="1040"/>
      <c r="AE224" s="1040"/>
      <c r="AF224" s="1040"/>
      <c r="AG224" s="1040"/>
      <c r="AH224" s="1040"/>
      <c r="AI224" s="1040"/>
      <c r="AJ224" s="1040"/>
      <c r="AK224" s="1040"/>
      <c r="AL224" s="1040"/>
      <c r="AM224" s="1042">
        <f>W166</f>
        <v>1206.1560000000002</v>
      </c>
      <c r="AN224" s="1043"/>
      <c r="AO224" s="1043"/>
      <c r="AP224" s="1043"/>
      <c r="AQ224" s="1043"/>
      <c r="AR224" s="1043"/>
      <c r="AS224" s="1043"/>
    </row>
    <row r="225" spans="23:45" ht="8.1" customHeight="1">
      <c r="W225" s="1040"/>
      <c r="X225" s="1040"/>
      <c r="Y225" s="1040"/>
      <c r="Z225" s="1040"/>
      <c r="AA225" s="1040"/>
      <c r="AB225" s="1040"/>
      <c r="AC225" s="1040"/>
      <c r="AD225" s="1040"/>
      <c r="AE225" s="1040"/>
      <c r="AF225" s="1040"/>
      <c r="AG225" s="1040"/>
      <c r="AH225" s="1040"/>
      <c r="AI225" s="1040"/>
      <c r="AJ225" s="1040"/>
      <c r="AK225" s="1040"/>
      <c r="AL225" s="1040"/>
      <c r="AM225" s="1043"/>
      <c r="AN225" s="1043"/>
      <c r="AO225" s="1043"/>
      <c r="AP225" s="1043"/>
      <c r="AQ225" s="1043"/>
      <c r="AR225" s="1043"/>
      <c r="AS225" s="1043"/>
    </row>
    <row r="226" spans="23:45" ht="8.1" customHeight="1">
      <c r="W226" s="1040" t="s">
        <v>48</v>
      </c>
      <c r="X226" s="1040"/>
      <c r="Y226" s="1040"/>
      <c r="Z226" s="1040"/>
      <c r="AA226" s="1040"/>
      <c r="AB226" s="1040"/>
      <c r="AC226" s="1040"/>
      <c r="AD226" s="1040"/>
      <c r="AE226" s="1040"/>
      <c r="AF226" s="1040"/>
      <c r="AG226" s="1040"/>
      <c r="AH226" s="1040"/>
      <c r="AI226" s="1040"/>
      <c r="AJ226" s="1040"/>
      <c r="AK226" s="1040"/>
      <c r="AL226" s="1040"/>
      <c r="AM226" s="1042">
        <f>W176</f>
        <v>613.2672</v>
      </c>
      <c r="AN226" s="1043"/>
      <c r="AO226" s="1043"/>
      <c r="AP226" s="1043"/>
      <c r="AQ226" s="1043"/>
      <c r="AR226" s="1043"/>
      <c r="AS226" s="1043"/>
    </row>
    <row r="227" spans="23:45" ht="8.1" customHeight="1">
      <c r="W227" s="1040"/>
      <c r="X227" s="1040"/>
      <c r="Y227" s="1040"/>
      <c r="Z227" s="1040"/>
      <c r="AA227" s="1040"/>
      <c r="AB227" s="1040"/>
      <c r="AC227" s="1040"/>
      <c r="AD227" s="1040"/>
      <c r="AE227" s="1040"/>
      <c r="AF227" s="1040"/>
      <c r="AG227" s="1040"/>
      <c r="AH227" s="1040"/>
      <c r="AI227" s="1040"/>
      <c r="AJ227" s="1040"/>
      <c r="AK227" s="1040"/>
      <c r="AL227" s="1040"/>
      <c r="AM227" s="1043"/>
      <c r="AN227" s="1043"/>
      <c r="AO227" s="1043"/>
      <c r="AP227" s="1043"/>
      <c r="AQ227" s="1043"/>
      <c r="AR227" s="1043"/>
      <c r="AS227" s="1043"/>
    </row>
    <row r="228" spans="23:45" ht="8.1" customHeight="1">
      <c r="W228" s="1040" t="s">
        <v>47</v>
      </c>
      <c r="X228" s="1040"/>
      <c r="Y228" s="1040"/>
      <c r="Z228" s="1040"/>
      <c r="AA228" s="1040"/>
      <c r="AB228" s="1040"/>
      <c r="AC228" s="1040"/>
      <c r="AD228" s="1040"/>
      <c r="AE228" s="1040"/>
      <c r="AF228" s="1040"/>
      <c r="AG228" s="1040"/>
      <c r="AH228" s="1040"/>
      <c r="AI228" s="1040"/>
      <c r="AJ228" s="1040"/>
      <c r="AK228" s="1040"/>
      <c r="AL228" s="1040"/>
      <c r="AM228" s="1042">
        <f>Y191</f>
        <v>292.03199999999993</v>
      </c>
      <c r="AN228" s="1043"/>
      <c r="AO228" s="1043"/>
      <c r="AP228" s="1043"/>
      <c r="AQ228" s="1043"/>
      <c r="AR228" s="1043"/>
      <c r="AS228" s="1043"/>
    </row>
    <row r="229" spans="23:45" ht="8.1" customHeight="1">
      <c r="W229" s="1040"/>
      <c r="X229" s="1040"/>
      <c r="Y229" s="1040"/>
      <c r="Z229" s="1040"/>
      <c r="AA229" s="1040"/>
      <c r="AB229" s="1040"/>
      <c r="AC229" s="1040"/>
      <c r="AD229" s="1040"/>
      <c r="AE229" s="1040"/>
      <c r="AF229" s="1040"/>
      <c r="AG229" s="1040"/>
      <c r="AH229" s="1040"/>
      <c r="AI229" s="1040"/>
      <c r="AJ229" s="1040"/>
      <c r="AK229" s="1040"/>
      <c r="AL229" s="1040"/>
      <c r="AM229" s="1043"/>
      <c r="AN229" s="1043"/>
      <c r="AO229" s="1043"/>
      <c r="AP229" s="1043"/>
      <c r="AQ229" s="1043"/>
      <c r="AR229" s="1043"/>
      <c r="AS229" s="1043"/>
    </row>
    <row r="230" spans="23:45" ht="8.1" customHeight="1">
      <c r="W230" s="1040" t="s">
        <v>49</v>
      </c>
      <c r="X230" s="1040"/>
      <c r="Y230" s="1040"/>
      <c r="Z230" s="1040"/>
      <c r="AA230" s="1040"/>
      <c r="AB230" s="1040"/>
      <c r="AC230" s="1040"/>
      <c r="AD230" s="1040"/>
      <c r="AE230" s="1040"/>
      <c r="AF230" s="1040"/>
      <c r="AG230" s="1040"/>
      <c r="AH230" s="1040"/>
      <c r="AI230" s="1040"/>
      <c r="AJ230" s="1040"/>
      <c r="AK230" s="1040"/>
      <c r="AL230" s="1040"/>
      <c r="AM230" s="1042">
        <f>Y200</f>
        <v>199.06559999999999</v>
      </c>
      <c r="AN230" s="1043"/>
      <c r="AO230" s="1043"/>
      <c r="AP230" s="1043"/>
      <c r="AQ230" s="1043"/>
      <c r="AR230" s="1043"/>
      <c r="AS230" s="1043"/>
    </row>
    <row r="231" spans="23:45" ht="8.1" customHeight="1">
      <c r="W231" s="1040"/>
      <c r="X231" s="1040"/>
      <c r="Y231" s="1040"/>
      <c r="Z231" s="1040"/>
      <c r="AA231" s="1040"/>
      <c r="AB231" s="1040"/>
      <c r="AC231" s="1040"/>
      <c r="AD231" s="1040"/>
      <c r="AE231" s="1040"/>
      <c r="AF231" s="1040"/>
      <c r="AG231" s="1040"/>
      <c r="AH231" s="1040"/>
      <c r="AI231" s="1040"/>
      <c r="AJ231" s="1040"/>
      <c r="AK231" s="1040"/>
      <c r="AL231" s="1040"/>
      <c r="AM231" s="1043"/>
      <c r="AN231" s="1043"/>
      <c r="AO231" s="1043"/>
      <c r="AP231" s="1043"/>
      <c r="AQ231" s="1043"/>
      <c r="AR231" s="1043"/>
      <c r="AS231" s="1043"/>
    </row>
    <row r="232" spans="23:45" ht="8.1" customHeight="1">
      <c r="W232" s="1040" t="s">
        <v>50</v>
      </c>
      <c r="X232" s="1040"/>
      <c r="Y232" s="1040"/>
      <c r="Z232" s="1040"/>
      <c r="AA232" s="1040"/>
      <c r="AB232" s="1040"/>
      <c r="AC232" s="1040"/>
      <c r="AD232" s="1040"/>
      <c r="AE232" s="1040"/>
      <c r="AF232" s="1040"/>
      <c r="AG232" s="1040"/>
      <c r="AH232" s="1040"/>
      <c r="AI232" s="1040"/>
      <c r="AJ232" s="1040"/>
      <c r="AK232" s="1040"/>
      <c r="AL232" s="1040"/>
      <c r="AM232" s="1042">
        <f>AA208</f>
        <v>315.89800000000008</v>
      </c>
      <c r="AN232" s="1043"/>
      <c r="AO232" s="1043"/>
      <c r="AP232" s="1043"/>
      <c r="AQ232" s="1043"/>
      <c r="AR232" s="1043"/>
      <c r="AS232" s="1043"/>
    </row>
    <row r="233" spans="23:45" ht="8.1" customHeight="1">
      <c r="W233" s="1040"/>
      <c r="X233" s="1040"/>
      <c r="Y233" s="1040"/>
      <c r="Z233" s="1040"/>
      <c r="AA233" s="1040"/>
      <c r="AB233" s="1040"/>
      <c r="AC233" s="1040"/>
      <c r="AD233" s="1040"/>
      <c r="AE233" s="1040"/>
      <c r="AF233" s="1040"/>
      <c r="AG233" s="1040"/>
      <c r="AH233" s="1040"/>
      <c r="AI233" s="1040"/>
      <c r="AJ233" s="1040"/>
      <c r="AK233" s="1040"/>
      <c r="AL233" s="1040"/>
      <c r="AM233" s="1043"/>
      <c r="AN233" s="1043"/>
      <c r="AO233" s="1043"/>
      <c r="AP233" s="1043"/>
      <c r="AQ233" s="1043"/>
      <c r="AR233" s="1043"/>
      <c r="AS233" s="1043"/>
    </row>
    <row r="234" spans="23:45" ht="8.1" customHeight="1">
      <c r="W234" s="1040" t="s">
        <v>51</v>
      </c>
      <c r="X234" s="1040"/>
      <c r="Y234" s="1040"/>
      <c r="Z234" s="1040"/>
      <c r="AA234" s="1040"/>
      <c r="AB234" s="1040"/>
      <c r="AC234" s="1040"/>
      <c r="AD234" s="1040"/>
      <c r="AE234" s="1040"/>
      <c r="AF234" s="1040"/>
      <c r="AG234" s="1040"/>
      <c r="AH234" s="1040"/>
      <c r="AI234" s="1040"/>
      <c r="AJ234" s="1040"/>
      <c r="AK234" s="1040"/>
      <c r="AL234" s="1040"/>
      <c r="AM234" s="1042">
        <f>AA218</f>
        <v>221.12860000000003</v>
      </c>
      <c r="AN234" s="1043"/>
      <c r="AO234" s="1043"/>
      <c r="AP234" s="1043"/>
      <c r="AQ234" s="1043"/>
      <c r="AR234" s="1043"/>
      <c r="AS234" s="1043"/>
    </row>
    <row r="235" spans="23:45" ht="8.1" customHeight="1">
      <c r="W235" s="1040"/>
      <c r="X235" s="1040"/>
      <c r="Y235" s="1040"/>
      <c r="Z235" s="1040"/>
      <c r="AA235" s="1040"/>
      <c r="AB235" s="1040"/>
      <c r="AC235" s="1040"/>
      <c r="AD235" s="1040"/>
      <c r="AE235" s="1040"/>
      <c r="AF235" s="1040"/>
      <c r="AG235" s="1040"/>
      <c r="AH235" s="1040"/>
      <c r="AI235" s="1040"/>
      <c r="AJ235" s="1040"/>
      <c r="AK235" s="1040"/>
      <c r="AL235" s="1040"/>
      <c r="AM235" s="1043"/>
      <c r="AN235" s="1043"/>
      <c r="AO235" s="1043"/>
      <c r="AP235" s="1043"/>
      <c r="AQ235" s="1043"/>
      <c r="AR235" s="1043"/>
      <c r="AS235" s="1043"/>
    </row>
    <row r="236" spans="23:45" ht="8.1" customHeight="1">
      <c r="W236" s="1041" t="s">
        <v>52</v>
      </c>
      <c r="X236" s="1041"/>
      <c r="Y236" s="1041"/>
      <c r="Z236" s="1041"/>
      <c r="AA236" s="1041"/>
      <c r="AB236" s="1041"/>
      <c r="AC236" s="1041"/>
      <c r="AD236" s="1041"/>
      <c r="AE236" s="1041"/>
      <c r="AF236" s="1041"/>
      <c r="AG236" s="1041"/>
      <c r="AH236" s="1041"/>
      <c r="AI236" s="1041"/>
      <c r="AJ236" s="1041"/>
      <c r="AK236" s="1041"/>
      <c r="AL236" s="1041"/>
      <c r="AM236" s="1044">
        <f>SUM(AM224:AS235)</f>
        <v>2847.5474000000004</v>
      </c>
      <c r="AN236" s="1045"/>
      <c r="AO236" s="1045"/>
      <c r="AP236" s="1045"/>
      <c r="AQ236" s="1045"/>
      <c r="AR236" s="1045"/>
      <c r="AS236" s="1045"/>
    </row>
    <row r="237" spans="23:45" ht="8.1" customHeight="1">
      <c r="W237" s="1041"/>
      <c r="X237" s="1041"/>
      <c r="Y237" s="1041"/>
      <c r="Z237" s="1041"/>
      <c r="AA237" s="1041"/>
      <c r="AB237" s="1041"/>
      <c r="AC237" s="1041"/>
      <c r="AD237" s="1041"/>
      <c r="AE237" s="1041"/>
      <c r="AF237" s="1041"/>
      <c r="AG237" s="1041"/>
      <c r="AH237" s="1041"/>
      <c r="AI237" s="1041"/>
      <c r="AJ237" s="1041"/>
      <c r="AK237" s="1041"/>
      <c r="AL237" s="1041"/>
      <c r="AM237" s="1045"/>
      <c r="AN237" s="1045"/>
      <c r="AO237" s="1045"/>
      <c r="AP237" s="1045"/>
      <c r="AQ237" s="1045"/>
      <c r="AR237" s="1045"/>
      <c r="AS237" s="1045"/>
    </row>
    <row r="238" spans="23:45" ht="8.1" customHeight="1"/>
    <row r="239" spans="23:45" ht="8.1" customHeight="1"/>
    <row r="240" spans="23:45" ht="8.1" customHeight="1"/>
    <row r="241" spans="16:67" ht="8.1" customHeight="1">
      <c r="P241" s="1067" t="s">
        <v>53</v>
      </c>
      <c r="Q241" s="1067"/>
      <c r="R241" s="1067"/>
      <c r="S241" s="1067"/>
      <c r="T241" s="1067"/>
      <c r="U241" s="1067"/>
      <c r="V241" s="1067"/>
      <c r="W241" s="1067"/>
      <c r="X241" s="1067"/>
      <c r="Y241" s="1067"/>
      <c r="Z241" s="1067"/>
      <c r="AA241" s="1067"/>
      <c r="AB241" s="1067"/>
      <c r="AC241" s="1067"/>
      <c r="AD241" s="1067"/>
      <c r="AE241" s="1067"/>
      <c r="AF241" s="1067"/>
      <c r="AG241" s="1067"/>
      <c r="AH241" s="1067"/>
    </row>
    <row r="242" spans="16:67" ht="8.1" customHeight="1">
      <c r="P242" s="1067"/>
      <c r="Q242" s="1067"/>
      <c r="R242" s="1067"/>
      <c r="S242" s="1067"/>
      <c r="T242" s="1067"/>
      <c r="U242" s="1067"/>
      <c r="V242" s="1067"/>
      <c r="W242" s="1067"/>
      <c r="X242" s="1067"/>
      <c r="Y242" s="1067"/>
      <c r="Z242" s="1067"/>
      <c r="AA242" s="1067"/>
      <c r="AB242" s="1067"/>
      <c r="AC242" s="1067"/>
      <c r="AD242" s="1067"/>
      <c r="AE242" s="1067"/>
      <c r="AF242" s="1067"/>
      <c r="AG242" s="1067"/>
      <c r="AH242" s="1067"/>
    </row>
    <row r="243" spans="16:67" ht="8.1" customHeight="1" thickBot="1">
      <c r="AR243" s="47"/>
    </row>
    <row r="244" spans="16:67" ht="8.1" customHeight="1" thickTop="1" thickBot="1">
      <c r="P244" s="45"/>
      <c r="Q244" s="45"/>
      <c r="R244" s="45"/>
      <c r="S244" s="45"/>
      <c r="T244" s="138"/>
      <c r="U244" s="142"/>
      <c r="V244" s="143"/>
      <c r="W244" s="45"/>
      <c r="X244" s="45"/>
      <c r="Y244" s="45"/>
      <c r="Z244" s="45"/>
      <c r="AA244" s="143"/>
      <c r="AB244" s="45"/>
      <c r="AC244" s="143"/>
      <c r="AD244" s="45"/>
      <c r="AE244" s="45"/>
      <c r="AF244" s="45"/>
      <c r="AG244" s="143"/>
      <c r="AH244" s="143"/>
      <c r="AI244" s="45"/>
      <c r="AJ244" s="45"/>
      <c r="AK244" s="143"/>
      <c r="AL244" s="45"/>
      <c r="AM244" s="45"/>
      <c r="AN244" s="45"/>
      <c r="AO244" s="45"/>
      <c r="AP244" s="45"/>
      <c r="AQ244" s="143"/>
      <c r="AR244" s="139"/>
      <c r="AS244" s="45"/>
      <c r="AT244" s="45"/>
      <c r="AU244" s="45"/>
      <c r="AV244" s="45"/>
      <c r="AW244" s="45"/>
      <c r="AX244" s="45"/>
      <c r="BE244" s="1064"/>
      <c r="BF244" s="1064"/>
      <c r="BG244" s="1064"/>
      <c r="BH244" s="1064"/>
      <c r="BI244" s="1064"/>
      <c r="BJ244" s="1064"/>
      <c r="BK244" s="1064"/>
      <c r="BL244" s="917"/>
      <c r="BM244" s="917"/>
    </row>
    <row r="245" spans="16:67" ht="8.1" customHeight="1" thickBot="1">
      <c r="P245" s="932" t="s">
        <v>56</v>
      </c>
      <c r="Q245" s="932"/>
      <c r="R245" s="932"/>
      <c r="S245" s="922" t="s">
        <v>27</v>
      </c>
      <c r="T245" s="931"/>
      <c r="U245" s="144"/>
      <c r="V245" s="941">
        <v>0.4</v>
      </c>
      <c r="W245" s="941"/>
      <c r="X245" s="941"/>
      <c r="Y245" s="937" t="s">
        <v>15</v>
      </c>
      <c r="Z245" s="932">
        <f>BN266</f>
        <v>1</v>
      </c>
      <c r="AA245" s="1039"/>
      <c r="AB245" s="1095" t="s">
        <v>35</v>
      </c>
      <c r="AC245" s="940">
        <v>0.25</v>
      </c>
      <c r="AD245" s="940"/>
      <c r="AE245" s="940"/>
      <c r="AF245" s="937" t="s">
        <v>15</v>
      </c>
      <c r="AG245" s="1096">
        <f>BN254</f>
        <v>6</v>
      </c>
      <c r="AH245" s="1097"/>
      <c r="AI245" s="1036" t="s">
        <v>35</v>
      </c>
      <c r="AJ245" s="1037"/>
      <c r="AK245" s="1038">
        <v>0.2</v>
      </c>
      <c r="AL245" s="932"/>
      <c r="AM245" s="932"/>
      <c r="AN245" s="932"/>
      <c r="AO245" s="937" t="s">
        <v>15</v>
      </c>
      <c r="AP245" s="932">
        <f>BN246</f>
        <v>4</v>
      </c>
      <c r="AQ245" s="1039"/>
      <c r="AR245" s="138"/>
      <c r="AS245" s="937" t="s">
        <v>15</v>
      </c>
      <c r="AT245" s="940">
        <f>W155</f>
        <v>287.18000000000006</v>
      </c>
      <c r="AU245" s="940"/>
      <c r="AV245" s="940"/>
      <c r="AW245" s="940"/>
      <c r="AX245" s="940"/>
      <c r="BE245" s="1065"/>
      <c r="BF245" s="1065"/>
      <c r="BG245" s="1065"/>
      <c r="BH245" s="1065"/>
      <c r="BI245" s="1065"/>
      <c r="BJ245" s="1065"/>
      <c r="BK245" s="1065"/>
      <c r="BL245" s="917"/>
      <c r="BM245" s="917"/>
    </row>
    <row r="246" spans="16:67" ht="8.1" customHeight="1" thickBot="1">
      <c r="P246" s="932"/>
      <c r="Q246" s="932"/>
      <c r="R246" s="932"/>
      <c r="S246" s="922"/>
      <c r="T246" s="931"/>
      <c r="U246" s="144"/>
      <c r="V246" s="941"/>
      <c r="W246" s="941"/>
      <c r="X246" s="941"/>
      <c r="Y246" s="937"/>
      <c r="Z246" s="932"/>
      <c r="AA246" s="1039"/>
      <c r="AB246" s="1095"/>
      <c r="AC246" s="940"/>
      <c r="AD246" s="940"/>
      <c r="AE246" s="940"/>
      <c r="AF246" s="937"/>
      <c r="AG246" s="932"/>
      <c r="AH246" s="1039"/>
      <c r="AI246" s="1036"/>
      <c r="AJ246" s="1037"/>
      <c r="AK246" s="1038"/>
      <c r="AL246" s="932"/>
      <c r="AM246" s="932"/>
      <c r="AN246" s="932"/>
      <c r="AO246" s="937"/>
      <c r="AP246" s="932"/>
      <c r="AQ246" s="1039"/>
      <c r="AR246" s="138"/>
      <c r="AS246" s="937"/>
      <c r="AT246" s="940"/>
      <c r="AU246" s="940"/>
      <c r="AV246" s="940"/>
      <c r="AW246" s="940"/>
      <c r="AX246" s="940"/>
      <c r="BE246" s="1052" t="s">
        <v>55</v>
      </c>
      <c r="BF246" s="1053"/>
      <c r="BG246" s="1053"/>
      <c r="BH246" s="1053"/>
      <c r="BI246" s="1053"/>
      <c r="BJ246" s="1053"/>
      <c r="BK246" s="1054"/>
      <c r="BL246" s="1073">
        <v>12</v>
      </c>
      <c r="BM246" s="1074"/>
      <c r="BN246" s="895">
        <v>4</v>
      </c>
      <c r="BO246" s="895"/>
    </row>
    <row r="247" spans="16:67" ht="8.1" customHeight="1" thickTop="1" thickBot="1">
      <c r="P247" s="45"/>
      <c r="Q247" s="45"/>
      <c r="R247" s="45"/>
      <c r="S247" s="45"/>
      <c r="T247" s="138"/>
      <c r="U247" s="140"/>
      <c r="V247" s="145"/>
      <c r="W247" s="45"/>
      <c r="X247" s="45"/>
      <c r="Y247" s="45"/>
      <c r="Z247" s="45"/>
      <c r="AA247" s="145"/>
      <c r="AB247" s="45"/>
      <c r="AC247" s="145"/>
      <c r="AD247" s="45"/>
      <c r="AE247" s="45"/>
      <c r="AF247" s="45"/>
      <c r="AG247" s="45"/>
      <c r="AH247" s="145"/>
      <c r="AI247" s="45"/>
      <c r="AJ247" s="45"/>
      <c r="AK247" s="128"/>
      <c r="AL247" s="45"/>
      <c r="AM247" s="45"/>
      <c r="AN247" s="45"/>
      <c r="AO247" s="45"/>
      <c r="AP247" s="45"/>
      <c r="AQ247" s="145"/>
      <c r="AR247" s="138"/>
      <c r="AS247" s="45"/>
      <c r="AT247" s="45"/>
      <c r="AU247" s="45"/>
      <c r="AV247" s="45"/>
      <c r="AW247" s="45"/>
      <c r="AX247" s="45"/>
      <c r="BE247" s="1055"/>
      <c r="BF247" s="1056"/>
      <c r="BG247" s="1056"/>
      <c r="BH247" s="1056"/>
      <c r="BI247" s="1056"/>
      <c r="BJ247" s="1056"/>
      <c r="BK247" s="1057"/>
      <c r="BL247" s="1073"/>
      <c r="BM247" s="1074"/>
      <c r="BN247" s="895"/>
      <c r="BO247" s="895"/>
    </row>
    <row r="248" spans="16:67" ht="8.1" customHeight="1" thickTop="1"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5"/>
      <c r="AC248" s="45"/>
      <c r="AD248" s="45"/>
      <c r="AE248" s="45"/>
      <c r="AF248" s="45"/>
      <c r="AG248" s="45"/>
      <c r="AH248" s="45"/>
      <c r="AI248" s="45"/>
      <c r="AJ248" s="45"/>
      <c r="AK248" s="45"/>
      <c r="AL248" s="45"/>
      <c r="AM248" s="45"/>
      <c r="AN248" s="45"/>
      <c r="AO248" s="45"/>
      <c r="AP248" s="45"/>
      <c r="AQ248" s="45"/>
      <c r="AR248" s="128"/>
      <c r="AS248" s="45"/>
      <c r="AT248" s="45"/>
      <c r="AU248" s="45"/>
      <c r="AV248" s="45"/>
      <c r="AW248" s="45"/>
      <c r="AX248" s="45"/>
      <c r="BE248" s="1052" t="s">
        <v>55</v>
      </c>
      <c r="BF248" s="1053"/>
      <c r="BG248" s="1053"/>
      <c r="BH248" s="1053"/>
      <c r="BI248" s="1053"/>
      <c r="BJ248" s="1053"/>
      <c r="BK248" s="1054"/>
      <c r="BL248" s="1073">
        <v>11</v>
      </c>
      <c r="BM248" s="1074"/>
      <c r="BN248" s="895"/>
      <c r="BO248" s="895"/>
    </row>
    <row r="249" spans="16:67" ht="8.1" customHeight="1" thickBot="1"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5"/>
      <c r="AC249" s="45"/>
      <c r="AD249" s="45"/>
      <c r="AE249" s="45"/>
      <c r="AF249" s="45"/>
      <c r="AG249" s="45"/>
      <c r="AH249" s="45"/>
      <c r="AI249" s="45"/>
      <c r="AJ249" s="45"/>
      <c r="AK249" s="45"/>
      <c r="AL249" s="45"/>
      <c r="AM249" s="45"/>
      <c r="AN249" s="45"/>
      <c r="AO249" s="45"/>
      <c r="AP249" s="45"/>
      <c r="AQ249" s="45"/>
      <c r="AR249" s="45"/>
      <c r="AS249" s="45"/>
      <c r="AT249" s="45"/>
      <c r="AU249" s="45"/>
      <c r="AV249" s="45"/>
      <c r="AW249" s="45"/>
      <c r="AX249" s="45"/>
      <c r="BE249" s="1055"/>
      <c r="BF249" s="1056"/>
      <c r="BG249" s="1056"/>
      <c r="BH249" s="1056"/>
      <c r="BI249" s="1056"/>
      <c r="BJ249" s="1056"/>
      <c r="BK249" s="1057"/>
      <c r="BL249" s="1073"/>
      <c r="BM249" s="1074"/>
      <c r="BN249" s="895"/>
      <c r="BO249" s="895"/>
    </row>
    <row r="250" spans="16:67" ht="8.1" customHeight="1">
      <c r="P250" s="933" t="s">
        <v>56</v>
      </c>
      <c r="Q250" s="933"/>
      <c r="R250" s="933"/>
      <c r="S250" s="933" t="s">
        <v>27</v>
      </c>
      <c r="T250" s="933"/>
      <c r="U250" s="1020">
        <f>(V245*Z245+AC245*AG245+AK245*AP245)*AT245</f>
        <v>775.38600000000019</v>
      </c>
      <c r="V250" s="1020"/>
      <c r="W250" s="1020"/>
      <c r="X250" s="1020"/>
      <c r="Y250" s="1020"/>
      <c r="Z250" s="1020"/>
      <c r="AA250" s="1020"/>
      <c r="AB250" s="146"/>
      <c r="AC250" s="45"/>
      <c r="AD250" s="45"/>
      <c r="AE250" s="45"/>
      <c r="AF250" s="45"/>
      <c r="AG250" s="45"/>
      <c r="AH250" s="45"/>
      <c r="AI250" s="45"/>
      <c r="AJ250" s="45"/>
      <c r="AK250" s="45"/>
      <c r="AL250" s="45"/>
      <c r="AM250" s="45"/>
      <c r="AN250" s="45"/>
      <c r="AO250" s="45"/>
      <c r="AP250" s="45"/>
      <c r="AQ250" s="45"/>
      <c r="AR250" s="45"/>
      <c r="AS250" s="45"/>
      <c r="AT250" s="45"/>
      <c r="AU250" s="45"/>
      <c r="AV250" s="45"/>
      <c r="AW250" s="45"/>
      <c r="AX250" s="45"/>
      <c r="BD250" s="15"/>
      <c r="BE250" s="1052" t="s">
        <v>55</v>
      </c>
      <c r="BF250" s="1053"/>
      <c r="BG250" s="1053"/>
      <c r="BH250" s="1053"/>
      <c r="BI250" s="1053"/>
      <c r="BJ250" s="1053"/>
      <c r="BK250" s="1054"/>
      <c r="BL250" s="1073">
        <v>10</v>
      </c>
      <c r="BM250" s="1074"/>
      <c r="BN250" s="895"/>
      <c r="BO250" s="895"/>
    </row>
    <row r="251" spans="16:67" ht="8.1" customHeight="1" thickBot="1">
      <c r="P251" s="933"/>
      <c r="Q251" s="933"/>
      <c r="R251" s="933"/>
      <c r="S251" s="933"/>
      <c r="T251" s="933"/>
      <c r="U251" s="1035"/>
      <c r="V251" s="1035"/>
      <c r="W251" s="1035"/>
      <c r="X251" s="1035"/>
      <c r="Y251" s="1035"/>
      <c r="Z251" s="1035"/>
      <c r="AA251" s="1035"/>
      <c r="AB251" s="147"/>
      <c r="AC251" s="148"/>
      <c r="AD251" s="45"/>
      <c r="AE251" s="45"/>
      <c r="AF251" s="45"/>
      <c r="AG251" s="45"/>
      <c r="AH251" s="45"/>
      <c r="AI251" s="45"/>
      <c r="AJ251" s="45"/>
      <c r="AK251" s="45"/>
      <c r="AL251" s="45"/>
      <c r="AM251" s="45"/>
      <c r="AN251" s="45"/>
      <c r="AO251" s="45"/>
      <c r="AP251" s="45"/>
      <c r="AQ251" s="45"/>
      <c r="AR251" s="45"/>
      <c r="AS251" s="45"/>
      <c r="AT251" s="45"/>
      <c r="AU251" s="45"/>
      <c r="AV251" s="45"/>
      <c r="AW251" s="45"/>
      <c r="AX251" s="45"/>
      <c r="BD251" s="15"/>
      <c r="BE251" s="1055"/>
      <c r="BF251" s="1056"/>
      <c r="BG251" s="1056"/>
      <c r="BH251" s="1056"/>
      <c r="BI251" s="1056"/>
      <c r="BJ251" s="1056"/>
      <c r="BK251" s="1057"/>
      <c r="BL251" s="1073"/>
      <c r="BM251" s="1074"/>
      <c r="BN251" s="895"/>
      <c r="BO251" s="895"/>
    </row>
    <row r="252" spans="16:67" ht="8.1" customHeight="1" thickTop="1">
      <c r="AB252" s="69"/>
      <c r="AC252" s="70"/>
      <c r="BD252" s="15"/>
      <c r="BE252" s="1052" t="s">
        <v>55</v>
      </c>
      <c r="BF252" s="1053"/>
      <c r="BG252" s="1053"/>
      <c r="BH252" s="1053"/>
      <c r="BI252" s="1053"/>
      <c r="BJ252" s="1053"/>
      <c r="BK252" s="1054"/>
      <c r="BL252" s="1073">
        <v>9</v>
      </c>
      <c r="BM252" s="1074"/>
      <c r="BN252" s="895"/>
      <c r="BO252" s="895"/>
    </row>
    <row r="253" spans="16:67" ht="8.1" customHeight="1" thickBot="1">
      <c r="BD253" s="15"/>
      <c r="BE253" s="1055"/>
      <c r="BF253" s="1056"/>
      <c r="BG253" s="1056"/>
      <c r="BH253" s="1056"/>
      <c r="BI253" s="1056"/>
      <c r="BJ253" s="1056"/>
      <c r="BK253" s="1057"/>
      <c r="BL253" s="1073"/>
      <c r="BM253" s="1074"/>
      <c r="BN253" s="895"/>
      <c r="BO253" s="895"/>
    </row>
    <row r="254" spans="16:67" ht="8.1" customHeight="1" thickBot="1">
      <c r="BD254" s="15"/>
      <c r="BE254" s="1058" t="s">
        <v>431</v>
      </c>
      <c r="BF254" s="1059"/>
      <c r="BG254" s="1059"/>
      <c r="BH254" s="1059"/>
      <c r="BI254" s="1059"/>
      <c r="BJ254" s="1059"/>
      <c r="BK254" s="1060"/>
      <c r="BL254" s="1068">
        <v>8</v>
      </c>
      <c r="BM254" s="1069"/>
      <c r="BN254" s="895">
        <v>6</v>
      </c>
      <c r="BO254" s="895"/>
    </row>
    <row r="255" spans="16:67" ht="8.1" customHeight="1" thickTop="1" thickBot="1">
      <c r="T255" s="1029" t="s">
        <v>118</v>
      </c>
      <c r="U255" s="1030"/>
      <c r="V255" s="1030"/>
      <c r="W255" s="1030"/>
      <c r="X255" s="1030"/>
      <c r="Y255" s="1030"/>
      <c r="Z255" s="1030"/>
      <c r="AA255" s="1030"/>
      <c r="AB255" s="1030"/>
      <c r="AC255" s="1030"/>
      <c r="AD255" s="1030"/>
      <c r="AE255" s="1030"/>
      <c r="AF255" s="1030"/>
      <c r="AG255" s="1030"/>
      <c r="AH255" s="1030"/>
      <c r="AI255" s="1030"/>
      <c r="AJ255" s="1030"/>
      <c r="AK255" s="1030"/>
      <c r="AL255" s="1030"/>
      <c r="AM255" s="1030"/>
      <c r="AN255" s="1030"/>
      <c r="AO255" s="1030"/>
      <c r="AP255" s="1030"/>
      <c r="AQ255" s="1031"/>
      <c r="BD255" s="15"/>
      <c r="BE255" s="1061"/>
      <c r="BF255" s="1062"/>
      <c r="BG255" s="1062"/>
      <c r="BH255" s="1062"/>
      <c r="BI255" s="1062"/>
      <c r="BJ255" s="1062"/>
      <c r="BK255" s="1063"/>
      <c r="BL255" s="1068"/>
      <c r="BM255" s="1069"/>
      <c r="BN255" s="895"/>
      <c r="BO255" s="895"/>
    </row>
    <row r="256" spans="16:67" ht="8.1" customHeight="1">
      <c r="T256" s="1032"/>
      <c r="U256" s="1033"/>
      <c r="V256" s="1033"/>
      <c r="W256" s="1033"/>
      <c r="X256" s="1033"/>
      <c r="Y256" s="1033"/>
      <c r="Z256" s="1033"/>
      <c r="AA256" s="1033"/>
      <c r="AB256" s="1033"/>
      <c r="AC256" s="1033"/>
      <c r="AD256" s="1033"/>
      <c r="AE256" s="1033"/>
      <c r="AF256" s="1033"/>
      <c r="AG256" s="1033"/>
      <c r="AH256" s="1033"/>
      <c r="AI256" s="1033"/>
      <c r="AJ256" s="1033"/>
      <c r="AK256" s="1033"/>
      <c r="AL256" s="1033"/>
      <c r="AM256" s="1033"/>
      <c r="AN256" s="1033"/>
      <c r="AO256" s="1033"/>
      <c r="AP256" s="1033"/>
      <c r="AQ256" s="1034"/>
      <c r="BD256" s="15"/>
      <c r="BE256" s="1058" t="s">
        <v>431</v>
      </c>
      <c r="BF256" s="1059"/>
      <c r="BG256" s="1059"/>
      <c r="BH256" s="1059"/>
      <c r="BI256" s="1059"/>
      <c r="BJ256" s="1059"/>
      <c r="BK256" s="1060"/>
      <c r="BL256" s="1068">
        <v>7</v>
      </c>
      <c r="BM256" s="1069"/>
      <c r="BN256" s="895"/>
      <c r="BO256" s="895"/>
    </row>
    <row r="257" spans="15:93" ht="8.1" customHeight="1" thickBot="1">
      <c r="T257" s="1075" t="s">
        <v>57</v>
      </c>
      <c r="U257" s="1076"/>
      <c r="V257" s="1076"/>
      <c r="W257" s="1076"/>
      <c r="X257" s="1076"/>
      <c r="Y257" s="1076"/>
      <c r="Z257" s="1076"/>
      <c r="AA257" s="1076"/>
      <c r="AB257" s="1076"/>
      <c r="AC257" s="1076"/>
      <c r="AD257" s="1076"/>
      <c r="AE257" s="1076"/>
      <c r="AF257" s="1076"/>
      <c r="AG257" s="1076"/>
      <c r="AH257" s="1076"/>
      <c r="AI257" s="1077"/>
      <c r="AJ257" s="1023">
        <f>AM236</f>
        <v>2847.5474000000004</v>
      </c>
      <c r="AK257" s="1024"/>
      <c r="AL257" s="1024"/>
      <c r="AM257" s="1024"/>
      <c r="AN257" s="1024"/>
      <c r="AO257" s="1024"/>
      <c r="AP257" s="1024"/>
      <c r="AQ257" s="1025"/>
      <c r="BD257" s="15"/>
      <c r="BE257" s="1061"/>
      <c r="BF257" s="1062"/>
      <c r="BG257" s="1062"/>
      <c r="BH257" s="1062"/>
      <c r="BI257" s="1062"/>
      <c r="BJ257" s="1062"/>
      <c r="BK257" s="1063"/>
      <c r="BL257" s="1068"/>
      <c r="BM257" s="1069"/>
      <c r="BN257" s="895"/>
      <c r="BO257" s="895"/>
    </row>
    <row r="258" spans="15:93" ht="8.1" customHeight="1">
      <c r="T258" s="1078"/>
      <c r="U258" s="1079"/>
      <c r="V258" s="1079"/>
      <c r="W258" s="1079"/>
      <c r="X258" s="1079"/>
      <c r="Y258" s="1079"/>
      <c r="Z258" s="1079"/>
      <c r="AA258" s="1079"/>
      <c r="AB258" s="1079"/>
      <c r="AC258" s="1079"/>
      <c r="AD258" s="1079"/>
      <c r="AE258" s="1079"/>
      <c r="AF258" s="1079"/>
      <c r="AG258" s="1079"/>
      <c r="AH258" s="1079"/>
      <c r="AI258" s="1080"/>
      <c r="AJ258" s="1026"/>
      <c r="AK258" s="1027"/>
      <c r="AL258" s="1027"/>
      <c r="AM258" s="1027"/>
      <c r="AN258" s="1027"/>
      <c r="AO258" s="1027"/>
      <c r="AP258" s="1027"/>
      <c r="AQ258" s="1028"/>
      <c r="AR258" s="5"/>
      <c r="BD258" s="15"/>
      <c r="BE258" s="1058" t="s">
        <v>431</v>
      </c>
      <c r="BF258" s="1059"/>
      <c r="BG258" s="1059"/>
      <c r="BH258" s="1059"/>
      <c r="BI258" s="1059"/>
      <c r="BJ258" s="1059"/>
      <c r="BK258" s="1060"/>
      <c r="BL258" s="1068">
        <v>6</v>
      </c>
      <c r="BM258" s="1069"/>
      <c r="BN258" s="895"/>
      <c r="BO258" s="895"/>
    </row>
    <row r="259" spans="15:93" ht="8.1" customHeight="1" thickBot="1">
      <c r="T259" s="1075" t="s">
        <v>56</v>
      </c>
      <c r="U259" s="1076"/>
      <c r="V259" s="1076"/>
      <c r="W259" s="1076"/>
      <c r="X259" s="1076"/>
      <c r="Y259" s="1076"/>
      <c r="Z259" s="1076"/>
      <c r="AA259" s="1076"/>
      <c r="AB259" s="1076"/>
      <c r="AC259" s="1076"/>
      <c r="AD259" s="1076"/>
      <c r="AE259" s="1076"/>
      <c r="AF259" s="1076"/>
      <c r="AG259" s="1076"/>
      <c r="AH259" s="1076"/>
      <c r="AI259" s="1077"/>
      <c r="AJ259" s="1023">
        <f>U250</f>
        <v>775.38600000000019</v>
      </c>
      <c r="AK259" s="1024"/>
      <c r="AL259" s="1024"/>
      <c r="AM259" s="1024"/>
      <c r="AN259" s="1024"/>
      <c r="AO259" s="1024"/>
      <c r="AP259" s="1024"/>
      <c r="AQ259" s="1025"/>
      <c r="BD259" s="15"/>
      <c r="BE259" s="1061"/>
      <c r="BF259" s="1062"/>
      <c r="BG259" s="1062"/>
      <c r="BH259" s="1062"/>
      <c r="BI259" s="1062"/>
      <c r="BJ259" s="1062"/>
      <c r="BK259" s="1063"/>
      <c r="BL259" s="1068"/>
      <c r="BM259" s="1069"/>
      <c r="BN259" s="895"/>
      <c r="BO259" s="895"/>
    </row>
    <row r="260" spans="15:93" ht="8.1" customHeight="1">
      <c r="T260" s="1078"/>
      <c r="U260" s="1079"/>
      <c r="V260" s="1079"/>
      <c r="W260" s="1079"/>
      <c r="X260" s="1079"/>
      <c r="Y260" s="1079"/>
      <c r="Z260" s="1079"/>
      <c r="AA260" s="1079"/>
      <c r="AB260" s="1079"/>
      <c r="AC260" s="1079"/>
      <c r="AD260" s="1079"/>
      <c r="AE260" s="1079"/>
      <c r="AF260" s="1079"/>
      <c r="AG260" s="1079"/>
      <c r="AH260" s="1079"/>
      <c r="AI260" s="1080"/>
      <c r="AJ260" s="1026"/>
      <c r="AK260" s="1027"/>
      <c r="AL260" s="1027"/>
      <c r="AM260" s="1027"/>
      <c r="AN260" s="1027"/>
      <c r="AO260" s="1027"/>
      <c r="AP260" s="1027"/>
      <c r="AQ260" s="1028"/>
      <c r="BD260" s="15"/>
      <c r="BE260" s="1058" t="s">
        <v>431</v>
      </c>
      <c r="BF260" s="1059"/>
      <c r="BG260" s="1059"/>
      <c r="BH260" s="1059"/>
      <c r="BI260" s="1059"/>
      <c r="BJ260" s="1059"/>
      <c r="BK260" s="1060"/>
      <c r="BL260" s="1068">
        <v>5</v>
      </c>
      <c r="BM260" s="1069"/>
      <c r="BN260" s="895"/>
      <c r="BO260" s="895"/>
    </row>
    <row r="261" spans="15:93" ht="8.1" customHeight="1" thickBot="1">
      <c r="T261" s="1081" t="s">
        <v>58</v>
      </c>
      <c r="U261" s="1082"/>
      <c r="V261" s="1082"/>
      <c r="W261" s="1082"/>
      <c r="X261" s="1082"/>
      <c r="Y261" s="1082"/>
      <c r="Z261" s="1082"/>
      <c r="AA261" s="1082"/>
      <c r="AB261" s="1082"/>
      <c r="AC261" s="1082"/>
      <c r="AD261" s="1082"/>
      <c r="AE261" s="1082"/>
      <c r="AF261" s="1082"/>
      <c r="AG261" s="1082"/>
      <c r="AH261" s="1082"/>
      <c r="AI261" s="1083"/>
      <c r="AJ261" s="1088">
        <f>SUM(AJ257:AP260)</f>
        <v>3622.9334000000008</v>
      </c>
      <c r="AK261" s="1089"/>
      <c r="AL261" s="1089"/>
      <c r="AM261" s="1089"/>
      <c r="AN261" s="1089"/>
      <c r="AO261" s="1089"/>
      <c r="AP261" s="1089"/>
      <c r="AQ261" s="1090"/>
      <c r="BD261" s="15"/>
      <c r="BE261" s="1061"/>
      <c r="BF261" s="1062"/>
      <c r="BG261" s="1062"/>
      <c r="BH261" s="1062"/>
      <c r="BI261" s="1062"/>
      <c r="BJ261" s="1062"/>
      <c r="BK261" s="1063"/>
      <c r="BL261" s="1068"/>
      <c r="BM261" s="1069"/>
      <c r="BN261" s="895"/>
      <c r="BO261" s="895"/>
    </row>
    <row r="262" spans="15:93" ht="8.1" customHeight="1" thickBot="1">
      <c r="T262" s="1084"/>
      <c r="U262" s="1085"/>
      <c r="V262" s="1085"/>
      <c r="W262" s="1085"/>
      <c r="X262" s="1085"/>
      <c r="Y262" s="1085"/>
      <c r="Z262" s="1085"/>
      <c r="AA262" s="1085"/>
      <c r="AB262" s="1085"/>
      <c r="AC262" s="1085"/>
      <c r="AD262" s="1085"/>
      <c r="AE262" s="1085"/>
      <c r="AF262" s="1085"/>
      <c r="AG262" s="1085"/>
      <c r="AH262" s="1085"/>
      <c r="AI262" s="1086"/>
      <c r="AJ262" s="1091"/>
      <c r="AK262" s="1092"/>
      <c r="AL262" s="1092"/>
      <c r="AM262" s="1092"/>
      <c r="AN262" s="1092"/>
      <c r="AO262" s="1092"/>
      <c r="AP262" s="1092"/>
      <c r="AQ262" s="1093"/>
      <c r="BD262" s="15"/>
      <c r="BE262" s="1058" t="s">
        <v>431</v>
      </c>
      <c r="BF262" s="1059"/>
      <c r="BG262" s="1059"/>
      <c r="BH262" s="1059"/>
      <c r="BI262" s="1059"/>
      <c r="BJ262" s="1059"/>
      <c r="BK262" s="1060"/>
      <c r="BL262" s="1068">
        <v>4</v>
      </c>
      <c r="BM262" s="1069"/>
      <c r="BN262" s="895"/>
      <c r="BO262" s="895"/>
    </row>
    <row r="263" spans="15:93" ht="8.1" customHeight="1" thickTop="1" thickBot="1">
      <c r="BD263" s="15"/>
      <c r="BE263" s="1061"/>
      <c r="BF263" s="1062"/>
      <c r="BG263" s="1062"/>
      <c r="BH263" s="1062"/>
      <c r="BI263" s="1062"/>
      <c r="BJ263" s="1062"/>
      <c r="BK263" s="1063"/>
      <c r="BL263" s="1068"/>
      <c r="BM263" s="1069"/>
      <c r="BN263" s="895"/>
      <c r="BO263" s="895"/>
    </row>
    <row r="264" spans="15:93" ht="8.1" customHeight="1">
      <c r="BD264" s="15"/>
      <c r="BE264" s="1058" t="s">
        <v>431</v>
      </c>
      <c r="BF264" s="1059"/>
      <c r="BG264" s="1059"/>
      <c r="BH264" s="1059"/>
      <c r="BI264" s="1059"/>
      <c r="BJ264" s="1059"/>
      <c r="BK264" s="1060"/>
      <c r="BL264" s="1068">
        <v>3</v>
      </c>
      <c r="BM264" s="1069"/>
      <c r="BN264" s="895"/>
      <c r="BO264" s="895"/>
    </row>
    <row r="265" spans="15:93" ht="8.1" customHeight="1" thickBot="1">
      <c r="BD265" s="15"/>
      <c r="BE265" s="1061"/>
      <c r="BF265" s="1062"/>
      <c r="BG265" s="1062"/>
      <c r="BH265" s="1062"/>
      <c r="BI265" s="1062"/>
      <c r="BJ265" s="1062"/>
      <c r="BK265" s="1063"/>
      <c r="BL265" s="1068"/>
      <c r="BM265" s="1069"/>
      <c r="BN265" s="895"/>
      <c r="BO265" s="895"/>
    </row>
    <row r="266" spans="15:93" ht="8.1" customHeight="1">
      <c r="BD266" s="15"/>
      <c r="BE266" s="1046" t="s">
        <v>54</v>
      </c>
      <c r="BF266" s="1047"/>
      <c r="BG266" s="1047"/>
      <c r="BH266" s="1047"/>
      <c r="BI266" s="1047"/>
      <c r="BJ266" s="1047"/>
      <c r="BK266" s="1048"/>
      <c r="BL266" s="1070">
        <v>2</v>
      </c>
      <c r="BM266" s="1071"/>
      <c r="BN266" s="895">
        <v>1</v>
      </c>
      <c r="BO266" s="895"/>
    </row>
    <row r="267" spans="15:93" ht="8.1" customHeight="1" thickBot="1">
      <c r="O267" s="1172" t="s">
        <v>31</v>
      </c>
      <c r="P267" s="1087" t="s">
        <v>440</v>
      </c>
      <c r="Q267" s="1087"/>
      <c r="R267" s="1087"/>
      <c r="S267" s="1087"/>
      <c r="T267" s="1087"/>
      <c r="U267" s="1087"/>
      <c r="V267" s="1087"/>
      <c r="W267" s="1087"/>
      <c r="X267" s="1087"/>
      <c r="Y267" s="1087"/>
      <c r="Z267" s="1087"/>
      <c r="AA267" s="1087"/>
      <c r="AB267" s="1087"/>
      <c r="AC267" s="1087"/>
      <c r="AD267" s="1087"/>
      <c r="AE267" s="1087"/>
      <c r="AF267" s="1087"/>
      <c r="AG267" s="1087"/>
      <c r="AH267" s="1087"/>
      <c r="AI267" s="1087"/>
      <c r="AJ267" s="1087"/>
      <c r="AK267" s="1087"/>
      <c r="AL267" s="1087"/>
      <c r="AM267" s="1087"/>
      <c r="AN267" s="1087"/>
      <c r="AO267" s="1087"/>
      <c r="AP267" s="1087"/>
      <c r="AQ267" s="1087"/>
      <c r="AR267" s="1087"/>
      <c r="AS267" s="1087"/>
      <c r="AT267" s="1087"/>
      <c r="BD267" s="15"/>
      <c r="BE267" s="1049"/>
      <c r="BF267" s="1050"/>
      <c r="BG267" s="1050"/>
      <c r="BH267" s="1050"/>
      <c r="BI267" s="1050"/>
      <c r="BJ267" s="1050"/>
      <c r="BK267" s="1051"/>
      <c r="BL267" s="1070"/>
      <c r="BM267" s="1071"/>
      <c r="BN267" s="895"/>
      <c r="BO267" s="895"/>
    </row>
    <row r="268" spans="15:93" ht="8.1" customHeight="1">
      <c r="O268" s="1172"/>
      <c r="P268" s="1087"/>
      <c r="Q268" s="1087"/>
      <c r="R268" s="1087"/>
      <c r="S268" s="1087"/>
      <c r="T268" s="1087"/>
      <c r="U268" s="1087"/>
      <c r="V268" s="1087"/>
      <c r="W268" s="1087"/>
      <c r="X268" s="1087"/>
      <c r="Y268" s="1087"/>
      <c r="Z268" s="1087"/>
      <c r="AA268" s="1087"/>
      <c r="AB268" s="1087"/>
      <c r="AC268" s="1087"/>
      <c r="AD268" s="1087"/>
      <c r="AE268" s="1087"/>
      <c r="AF268" s="1087"/>
      <c r="AG268" s="1087"/>
      <c r="AH268" s="1087"/>
      <c r="AI268" s="1087"/>
      <c r="AJ268" s="1087"/>
      <c r="AK268" s="1087"/>
      <c r="AL268" s="1087"/>
      <c r="AM268" s="1087"/>
      <c r="AN268" s="1087"/>
      <c r="AO268" s="1087"/>
      <c r="AP268" s="1087"/>
      <c r="AQ268" s="1087"/>
      <c r="AR268" s="1087"/>
      <c r="AS268" s="1087"/>
      <c r="AT268" s="1087"/>
      <c r="BD268" s="15"/>
      <c r="BE268" s="1046" t="s">
        <v>54</v>
      </c>
      <c r="BF268" s="1047"/>
      <c r="BG268" s="1047"/>
      <c r="BH268" s="1047"/>
      <c r="BI268" s="1047"/>
      <c r="BJ268" s="1047"/>
      <c r="BK268" s="1048"/>
      <c r="BL268" s="1072">
        <v>1</v>
      </c>
      <c r="BM268" s="917"/>
      <c r="BO268" s="930" t="s">
        <v>152</v>
      </c>
      <c r="BP268" s="930"/>
      <c r="BQ268" s="930"/>
      <c r="BR268" s="930"/>
      <c r="BS268" s="930"/>
      <c r="BT268" s="930"/>
      <c r="BU268" s="930"/>
      <c r="BV268" s="930"/>
      <c r="BW268" s="930"/>
      <c r="BX268" s="930"/>
      <c r="BY268" s="930"/>
      <c r="BZ268" s="930"/>
      <c r="CA268" s="930"/>
      <c r="CB268" s="930"/>
      <c r="CC268" s="930"/>
      <c r="CD268" s="930"/>
      <c r="CE268" s="930"/>
      <c r="CF268" s="930"/>
      <c r="CG268" s="930"/>
      <c r="CH268" s="930"/>
      <c r="CI268" s="930"/>
      <c r="CJ268" s="930"/>
      <c r="CK268" s="930"/>
      <c r="CL268" s="930"/>
      <c r="CM268" s="930"/>
      <c r="CN268" s="930"/>
      <c r="CO268" s="930"/>
    </row>
    <row r="269" spans="15:93" ht="8.1" customHeight="1" thickBot="1">
      <c r="P269" s="16"/>
      <c r="Q269" s="16"/>
      <c r="R269" s="16"/>
      <c r="S269" s="16"/>
      <c r="T269" s="16"/>
      <c r="U269" s="16"/>
      <c r="V269" s="16"/>
      <c r="W269" s="16"/>
      <c r="X269" s="16"/>
      <c r="Y269" s="16"/>
      <c r="Z269" s="16"/>
      <c r="AA269" s="16"/>
      <c r="AB269" s="16"/>
      <c r="AC269" s="16"/>
      <c r="AD269" s="16"/>
      <c r="AE269" s="16"/>
      <c r="AF269" s="16"/>
      <c r="AG269" s="16"/>
      <c r="AH269" s="16"/>
      <c r="AI269" s="16"/>
      <c r="AJ269" s="16"/>
      <c r="AK269" s="16"/>
      <c r="BD269" s="15"/>
      <c r="BE269" s="1049"/>
      <c r="BF269" s="1050"/>
      <c r="BG269" s="1050"/>
      <c r="BH269" s="1050"/>
      <c r="BI269" s="1050"/>
      <c r="BJ269" s="1050"/>
      <c r="BK269" s="1051"/>
      <c r="BL269" s="1072"/>
      <c r="BM269" s="917"/>
      <c r="BO269" s="930"/>
      <c r="BP269" s="930"/>
      <c r="BQ269" s="930"/>
      <c r="BR269" s="930"/>
      <c r="BS269" s="930"/>
      <c r="BT269" s="930"/>
      <c r="BU269" s="930"/>
      <c r="BV269" s="930"/>
      <c r="BW269" s="930"/>
      <c r="BX269" s="930"/>
      <c r="BY269" s="930"/>
      <c r="BZ269" s="930"/>
      <c r="CA269" s="930"/>
      <c r="CB269" s="930"/>
      <c r="CC269" s="930"/>
      <c r="CD269" s="930"/>
      <c r="CE269" s="930"/>
      <c r="CF269" s="930"/>
      <c r="CG269" s="930"/>
      <c r="CH269" s="930"/>
      <c r="CI269" s="930"/>
      <c r="CJ269" s="930"/>
      <c r="CK269" s="930"/>
      <c r="CL269" s="930"/>
      <c r="CM269" s="930"/>
      <c r="CN269" s="930"/>
      <c r="CO269" s="930"/>
    </row>
    <row r="270" spans="15:93" ht="8.1" customHeight="1">
      <c r="O270" s="45"/>
      <c r="P270" s="149"/>
      <c r="Q270" s="149"/>
      <c r="R270" s="149"/>
      <c r="S270" s="149"/>
      <c r="T270" s="149"/>
      <c r="U270" s="149"/>
      <c r="V270" s="1098">
        <f>AJ257</f>
        <v>2847.5474000000004</v>
      </c>
      <c r="W270" s="1098"/>
      <c r="X270" s="1098"/>
      <c r="Y270" s="1098"/>
      <c r="Z270" s="1098"/>
      <c r="AA270" s="1098"/>
      <c r="AB270" s="1098"/>
      <c r="AC270" s="149"/>
      <c r="AD270" s="149"/>
      <c r="AE270" s="149"/>
      <c r="AF270" s="149"/>
      <c r="AG270" s="149"/>
      <c r="AH270" s="149"/>
      <c r="AI270" s="149"/>
      <c r="AJ270" s="149"/>
      <c r="AK270" s="149"/>
      <c r="AL270" s="45"/>
      <c r="AM270" s="45"/>
    </row>
    <row r="271" spans="15:93" ht="8.1" customHeight="1">
      <c r="O271" s="923" t="s">
        <v>64</v>
      </c>
      <c r="P271" s="923"/>
      <c r="Q271" s="923"/>
      <c r="R271" s="923"/>
      <c r="S271" s="923"/>
      <c r="T271" s="922" t="s">
        <v>27</v>
      </c>
      <c r="U271" s="922"/>
      <c r="V271" s="1099"/>
      <c r="W271" s="1099"/>
      <c r="X271" s="1099"/>
      <c r="Y271" s="1099"/>
      <c r="Z271" s="1099"/>
      <c r="AA271" s="1099"/>
      <c r="AB271" s="1099"/>
      <c r="AC271" s="937" t="s">
        <v>27</v>
      </c>
      <c r="AD271" s="1094">
        <f>V270/V272</f>
        <v>8.5898865761689311</v>
      </c>
      <c r="AE271" s="1094"/>
      <c r="AF271" s="1094"/>
      <c r="AG271" s="1094"/>
      <c r="AH271" s="1094"/>
      <c r="AI271" s="1094"/>
      <c r="AJ271" s="1094"/>
      <c r="AK271" s="1094"/>
      <c r="AL271" s="1094"/>
      <c r="AM271" s="1094"/>
    </row>
    <row r="272" spans="15:93" ht="8.1" customHeight="1">
      <c r="O272" s="923"/>
      <c r="P272" s="923"/>
      <c r="Q272" s="923"/>
      <c r="R272" s="923"/>
      <c r="S272" s="923"/>
      <c r="T272" s="922"/>
      <c r="U272" s="922"/>
      <c r="V272" s="1100">
        <f>AG146</f>
        <v>331.5</v>
      </c>
      <c r="W272" s="923"/>
      <c r="X272" s="923"/>
      <c r="Y272" s="923"/>
      <c r="Z272" s="923"/>
      <c r="AA272" s="923"/>
      <c r="AB272" s="923"/>
      <c r="AC272" s="937"/>
      <c r="AD272" s="1094"/>
      <c r="AE272" s="1094"/>
      <c r="AF272" s="1094"/>
      <c r="AG272" s="1094"/>
      <c r="AH272" s="1094"/>
      <c r="AI272" s="1094"/>
      <c r="AJ272" s="1094"/>
      <c r="AK272" s="1094"/>
      <c r="AL272" s="1094"/>
      <c r="AM272" s="1094"/>
    </row>
    <row r="273" spans="15:68" ht="8.1" customHeight="1">
      <c r="O273" s="45"/>
      <c r="P273" s="149"/>
      <c r="Q273" s="149"/>
      <c r="R273" s="149"/>
      <c r="S273" s="149"/>
      <c r="T273" s="149"/>
      <c r="U273" s="149"/>
      <c r="V273" s="923"/>
      <c r="W273" s="923"/>
      <c r="X273" s="923"/>
      <c r="Y273" s="923"/>
      <c r="Z273" s="923"/>
      <c r="AA273" s="923"/>
      <c r="AB273" s="923"/>
      <c r="AC273" s="149"/>
      <c r="AD273" s="188"/>
      <c r="AE273" s="188"/>
      <c r="AF273" s="188"/>
      <c r="AG273" s="188"/>
      <c r="AH273" s="188"/>
      <c r="AI273" s="188"/>
      <c r="AJ273" s="188"/>
      <c r="AK273" s="188"/>
      <c r="AL273" s="187"/>
      <c r="AM273" s="187"/>
    </row>
    <row r="274" spans="15:68" ht="8.1" customHeight="1">
      <c r="O274" s="45"/>
      <c r="P274" s="149"/>
      <c r="Q274" s="149"/>
      <c r="R274" s="149"/>
      <c r="S274" s="149"/>
      <c r="T274" s="149"/>
      <c r="U274" s="149"/>
      <c r="V274" s="149"/>
      <c r="W274" s="149"/>
      <c r="X274" s="149"/>
      <c r="Y274" s="149"/>
      <c r="Z274" s="149"/>
      <c r="AA274" s="149"/>
      <c r="AB274" s="149"/>
      <c r="AC274" s="149"/>
      <c r="AD274" s="188"/>
      <c r="AE274" s="188"/>
      <c r="AF274" s="188"/>
      <c r="AG274" s="188"/>
      <c r="AH274" s="188"/>
      <c r="AI274" s="188"/>
      <c r="AJ274" s="188"/>
      <c r="AK274" s="188"/>
      <c r="AL274" s="187"/>
      <c r="AM274" s="187"/>
    </row>
    <row r="275" spans="15:68" ht="8.1" customHeight="1">
      <c r="O275" s="45"/>
      <c r="P275" s="149"/>
      <c r="Q275" s="149"/>
      <c r="R275" s="149"/>
      <c r="S275" s="149"/>
      <c r="T275" s="149"/>
      <c r="U275" s="149"/>
      <c r="V275" s="149"/>
      <c r="W275" s="149"/>
      <c r="X275" s="149"/>
      <c r="Y275" s="149"/>
      <c r="Z275" s="149"/>
      <c r="AA275" s="149"/>
      <c r="AB275" s="149"/>
      <c r="AC275" s="149"/>
      <c r="AD275" s="188"/>
      <c r="AE275" s="188"/>
      <c r="AF275" s="188"/>
      <c r="AG275" s="188"/>
      <c r="AH275" s="188"/>
      <c r="AI275" s="188"/>
      <c r="AJ275" s="188"/>
      <c r="AK275" s="188"/>
      <c r="AL275" s="187"/>
      <c r="AM275" s="187"/>
    </row>
    <row r="276" spans="15:68" ht="8.1" customHeight="1">
      <c r="O276" s="45"/>
      <c r="P276" s="45"/>
      <c r="Q276" s="149"/>
      <c r="R276" s="149"/>
      <c r="S276" s="149"/>
      <c r="T276" s="149"/>
      <c r="U276" s="149"/>
      <c r="V276" s="1098">
        <f>AJ259</f>
        <v>775.38600000000019</v>
      </c>
      <c r="W276" s="1098"/>
      <c r="X276" s="1098"/>
      <c r="Y276" s="1098"/>
      <c r="Z276" s="1098"/>
      <c r="AA276" s="1098"/>
      <c r="AB276" s="1098"/>
      <c r="AC276" s="149"/>
      <c r="AD276" s="188"/>
      <c r="AE276" s="188"/>
      <c r="AF276" s="188"/>
      <c r="AG276" s="188"/>
      <c r="AH276" s="188"/>
      <c r="AI276" s="188"/>
      <c r="AJ276" s="188"/>
      <c r="AK276" s="188"/>
      <c r="AL276" s="187"/>
      <c r="AM276" s="187"/>
    </row>
    <row r="277" spans="15:68" ht="8.1" customHeight="1">
      <c r="O277" s="923" t="s">
        <v>65</v>
      </c>
      <c r="P277" s="923"/>
      <c r="Q277" s="923"/>
      <c r="R277" s="923"/>
      <c r="S277" s="923"/>
      <c r="T277" s="922" t="s">
        <v>27</v>
      </c>
      <c r="U277" s="922"/>
      <c r="V277" s="1099"/>
      <c r="W277" s="1099"/>
      <c r="X277" s="1099"/>
      <c r="Y277" s="1099"/>
      <c r="Z277" s="1099"/>
      <c r="AA277" s="1099"/>
      <c r="AB277" s="1099"/>
      <c r="AC277" s="937" t="s">
        <v>27</v>
      </c>
      <c r="AD277" s="1094">
        <f>V276/V278</f>
        <v>2.3390226244343899</v>
      </c>
      <c r="AE277" s="1094"/>
      <c r="AF277" s="1094"/>
      <c r="AG277" s="1094"/>
      <c r="AH277" s="1094"/>
      <c r="AI277" s="1094"/>
      <c r="AJ277" s="1094"/>
      <c r="AK277" s="1094"/>
      <c r="AL277" s="1094"/>
      <c r="AM277" s="187"/>
    </row>
    <row r="278" spans="15:68" ht="8.1" customHeight="1">
      <c r="O278" s="923"/>
      <c r="P278" s="923"/>
      <c r="Q278" s="923"/>
      <c r="R278" s="923"/>
      <c r="S278" s="923"/>
      <c r="T278" s="922"/>
      <c r="U278" s="922"/>
      <c r="V278" s="1100">
        <f>V272</f>
        <v>331.5</v>
      </c>
      <c r="W278" s="923"/>
      <c r="X278" s="923"/>
      <c r="Y278" s="923"/>
      <c r="Z278" s="923"/>
      <c r="AA278" s="923"/>
      <c r="AB278" s="923"/>
      <c r="AC278" s="937"/>
      <c r="AD278" s="1094"/>
      <c r="AE278" s="1094"/>
      <c r="AF278" s="1094"/>
      <c r="AG278" s="1094"/>
      <c r="AH278" s="1094"/>
      <c r="AI278" s="1094"/>
      <c r="AJ278" s="1094"/>
      <c r="AK278" s="1094"/>
      <c r="AL278" s="1094"/>
      <c r="AM278" s="187"/>
    </row>
    <row r="279" spans="15:68" ht="8.1" customHeight="1">
      <c r="O279" s="45"/>
      <c r="P279" s="45"/>
      <c r="Q279" s="149"/>
      <c r="R279" s="149"/>
      <c r="S279" s="149"/>
      <c r="T279" s="149"/>
      <c r="U279" s="149"/>
      <c r="V279" s="923"/>
      <c r="W279" s="923"/>
      <c r="X279" s="923"/>
      <c r="Y279" s="923"/>
      <c r="Z279" s="923"/>
      <c r="AA279" s="923"/>
      <c r="AB279" s="923"/>
      <c r="AC279" s="149"/>
      <c r="AD279" s="149"/>
      <c r="AE279" s="149"/>
      <c r="AF279" s="149"/>
      <c r="AG279" s="149"/>
      <c r="AH279" s="149"/>
      <c r="AI279" s="149"/>
      <c r="AJ279" s="149"/>
      <c r="AK279" s="149"/>
      <c r="AL279" s="45"/>
      <c r="AM279" s="45"/>
    </row>
    <row r="280" spans="15:68" ht="8.1" customHeight="1">
      <c r="Q280" s="16"/>
      <c r="R280" s="16"/>
      <c r="S280" s="16"/>
      <c r="T280" s="16"/>
      <c r="U280" s="16"/>
      <c r="V280" s="39"/>
      <c r="W280" s="39"/>
      <c r="X280" s="39"/>
      <c r="Y280" s="39"/>
      <c r="Z280" s="39"/>
      <c r="AA280" s="39"/>
      <c r="AB280" s="39"/>
      <c r="AC280" s="16"/>
      <c r="AD280" s="16"/>
      <c r="AE280" s="16"/>
      <c r="AF280" s="16"/>
      <c r="AG280" s="16"/>
      <c r="AH280" s="16"/>
      <c r="AI280" s="16"/>
      <c r="AJ280" s="16"/>
      <c r="AK280" s="16"/>
    </row>
    <row r="281" spans="15:68" ht="8.1" customHeight="1">
      <c r="AY281" s="46"/>
    </row>
    <row r="282" spans="15:68" ht="8.1" customHeight="1">
      <c r="P282" s="1101" t="s">
        <v>153</v>
      </c>
      <c r="Q282" s="1101"/>
      <c r="R282" s="1101"/>
      <c r="S282" s="1101"/>
      <c r="T282" s="1101"/>
      <c r="U282" s="1101"/>
      <c r="V282" s="1101"/>
      <c r="W282" s="1101"/>
      <c r="X282" s="1101"/>
      <c r="Y282" s="1101"/>
      <c r="Z282" s="1101"/>
      <c r="AA282" s="1101"/>
      <c r="AB282" s="1101"/>
      <c r="AC282" s="1101"/>
      <c r="AD282" s="1101"/>
      <c r="AE282" s="1101"/>
      <c r="AF282" s="1101"/>
      <c r="AG282" s="1101"/>
      <c r="AH282" s="1101"/>
      <c r="AI282" s="1101"/>
      <c r="AJ282" s="1101"/>
      <c r="AK282" s="1101"/>
      <c r="AL282" s="1101"/>
      <c r="AM282" s="1101"/>
      <c r="AN282" s="1101"/>
      <c r="AO282" s="1101"/>
      <c r="AP282" s="1101"/>
      <c r="AQ282" s="1101"/>
      <c r="AR282" s="1101"/>
      <c r="AS282" s="1101"/>
      <c r="AT282" s="1101"/>
      <c r="AU282" s="1101"/>
      <c r="AV282" s="1101"/>
      <c r="AW282" s="1101"/>
      <c r="AX282" s="1101"/>
      <c r="AY282" s="1101"/>
      <c r="AZ282" s="1101"/>
      <c r="BA282" s="1101"/>
      <c r="BB282" s="1101"/>
      <c r="BC282" s="1101"/>
      <c r="BD282" s="1101"/>
      <c r="BE282" s="1101"/>
      <c r="BF282" s="1101"/>
      <c r="BG282" s="1101"/>
      <c r="BH282" s="1101"/>
      <c r="BI282" s="1101"/>
      <c r="BJ282" s="1101"/>
      <c r="BK282" s="1101"/>
      <c r="BL282" s="1101"/>
      <c r="BM282" s="1101"/>
      <c r="BN282" s="1101"/>
      <c r="BO282" s="1101"/>
      <c r="BP282" s="1101"/>
    </row>
    <row r="283" spans="15:68" ht="8.1" customHeight="1">
      <c r="P283" s="1101"/>
      <c r="Q283" s="1101"/>
      <c r="R283" s="1101"/>
      <c r="S283" s="1101"/>
      <c r="T283" s="1101"/>
      <c r="U283" s="1101"/>
      <c r="V283" s="1101"/>
      <c r="W283" s="1101"/>
      <c r="X283" s="1101"/>
      <c r="Y283" s="1101"/>
      <c r="Z283" s="1101"/>
      <c r="AA283" s="1101"/>
      <c r="AB283" s="1101"/>
      <c r="AC283" s="1101"/>
      <c r="AD283" s="1101"/>
      <c r="AE283" s="1101"/>
      <c r="AF283" s="1101"/>
      <c r="AG283" s="1101"/>
      <c r="AH283" s="1101"/>
      <c r="AI283" s="1101"/>
      <c r="AJ283" s="1101"/>
      <c r="AK283" s="1101"/>
      <c r="AL283" s="1101"/>
      <c r="AM283" s="1101"/>
      <c r="AN283" s="1101"/>
      <c r="AO283" s="1101"/>
      <c r="AP283" s="1101"/>
      <c r="AQ283" s="1101"/>
      <c r="AR283" s="1101"/>
      <c r="AS283" s="1101"/>
      <c r="AT283" s="1101"/>
      <c r="AU283" s="1101"/>
      <c r="AV283" s="1101"/>
      <c r="AW283" s="1101"/>
      <c r="AX283" s="1101"/>
      <c r="AY283" s="1101"/>
      <c r="AZ283" s="1101"/>
      <c r="BA283" s="1101"/>
      <c r="BB283" s="1101"/>
      <c r="BC283" s="1101"/>
      <c r="BD283" s="1101"/>
      <c r="BE283" s="1101"/>
      <c r="BF283" s="1101"/>
      <c r="BG283" s="1101"/>
      <c r="BH283" s="1101"/>
      <c r="BI283" s="1101"/>
      <c r="BJ283" s="1101"/>
      <c r="BK283" s="1101"/>
      <c r="BL283" s="1101"/>
      <c r="BM283" s="1101"/>
      <c r="BN283" s="1101"/>
      <c r="BO283" s="1101"/>
      <c r="BP283" s="1101"/>
    </row>
    <row r="284" spans="15:68" ht="7.5" customHeight="1">
      <c r="P284" s="1101"/>
      <c r="Q284" s="1101"/>
      <c r="R284" s="1101"/>
      <c r="S284" s="1101"/>
      <c r="T284" s="1101"/>
      <c r="U284" s="1101"/>
      <c r="V284" s="1101"/>
      <c r="W284" s="1101"/>
      <c r="X284" s="1101"/>
      <c r="Y284" s="1101"/>
      <c r="Z284" s="1101"/>
      <c r="AA284" s="1101"/>
      <c r="AB284" s="1101"/>
      <c r="AC284" s="1101"/>
      <c r="AD284" s="1101"/>
      <c r="AE284" s="1101"/>
      <c r="AF284" s="1101"/>
      <c r="AG284" s="1101"/>
      <c r="AH284" s="1101"/>
      <c r="AI284" s="1101"/>
      <c r="AJ284" s="1101"/>
      <c r="AK284" s="1101"/>
      <c r="AL284" s="1101"/>
      <c r="AM284" s="1101"/>
      <c r="AN284" s="1101"/>
      <c r="AO284" s="1101"/>
      <c r="AP284" s="1101"/>
      <c r="AQ284" s="1101"/>
      <c r="AR284" s="1101"/>
      <c r="AS284" s="1101"/>
      <c r="AT284" s="1101"/>
      <c r="AU284" s="1101"/>
      <c r="AV284" s="1101"/>
      <c r="AW284" s="1101"/>
      <c r="AX284" s="1101"/>
      <c r="AY284" s="1101"/>
      <c r="AZ284" s="1101"/>
      <c r="BA284" s="1101"/>
      <c r="BB284" s="1101"/>
      <c r="BC284" s="1101"/>
      <c r="BD284" s="1101"/>
      <c r="BE284" s="1101"/>
      <c r="BF284" s="1101"/>
      <c r="BG284" s="1101"/>
      <c r="BH284" s="1101"/>
      <c r="BI284" s="1101"/>
      <c r="BJ284" s="1101"/>
      <c r="BK284" s="1101"/>
      <c r="BL284" s="1101"/>
      <c r="BM284" s="1101"/>
      <c r="BN284" s="1101"/>
      <c r="BO284" s="1101"/>
      <c r="BP284" s="1101"/>
    </row>
    <row r="285" spans="15:68" ht="8.1" customHeight="1"/>
    <row r="286" spans="15:68" ht="8.1" customHeight="1"/>
    <row r="287" spans="15:68" ht="8.1" customHeight="1">
      <c r="U287" s="909">
        <v>1</v>
      </c>
      <c r="V287" s="911"/>
      <c r="AH287" s="909">
        <v>2</v>
      </c>
      <c r="AI287" s="910"/>
      <c r="AJ287" s="910"/>
      <c r="AK287" s="911"/>
      <c r="AZ287" s="909">
        <v>3</v>
      </c>
      <c r="BA287" s="910"/>
      <c r="BB287" s="910"/>
      <c r="BC287" s="911"/>
      <c r="BO287" s="909">
        <v>4</v>
      </c>
      <c r="BP287" s="911"/>
    </row>
    <row r="288" spans="15:68" ht="8.1" customHeight="1">
      <c r="U288" s="912"/>
      <c r="V288" s="914"/>
      <c r="AH288" s="912"/>
      <c r="AI288" s="913"/>
      <c r="AJ288" s="913"/>
      <c r="AK288" s="914"/>
      <c r="AZ288" s="912"/>
      <c r="BA288" s="913"/>
      <c r="BB288" s="913"/>
      <c r="BC288" s="914"/>
      <c r="BO288" s="912"/>
      <c r="BP288" s="914"/>
    </row>
    <row r="289" spans="15:68" ht="8.1" customHeight="1">
      <c r="U289" s="72"/>
      <c r="AI289" s="72"/>
      <c r="BA289" s="72"/>
      <c r="BO289" s="72"/>
    </row>
    <row r="290" spans="15:68" ht="8.1" customHeight="1">
      <c r="U290" s="72"/>
      <c r="X290" s="915">
        <f>ABS(AD290-Z40)</f>
        <v>3.0625</v>
      </c>
      <c r="Y290" s="917"/>
      <c r="Z290" s="917"/>
      <c r="AA290" s="917"/>
      <c r="AB290" s="12"/>
      <c r="AC290" s="12"/>
      <c r="AD290" s="915">
        <f>(Z40-(AV13/2))/2</f>
        <v>2.7374999999999998</v>
      </c>
      <c r="AE290" s="915"/>
      <c r="AF290" s="915"/>
      <c r="AG290" s="915"/>
      <c r="AI290" s="72"/>
      <c r="AM290" s="915">
        <f>AP40/2</f>
        <v>3.65</v>
      </c>
      <c r="AN290" s="915"/>
      <c r="AO290" s="915"/>
      <c r="AP290" s="915"/>
      <c r="AQ290" s="12">
        <v>8</v>
      </c>
      <c r="AR290" s="12"/>
      <c r="AS290" s="12"/>
      <c r="AU290" s="915">
        <f>AP40/2</f>
        <v>3.65</v>
      </c>
      <c r="AV290" s="915"/>
      <c r="AW290" s="915"/>
      <c r="AX290" s="915"/>
      <c r="BA290" s="72"/>
      <c r="BD290" s="917">
        <f>(BH40-(AV13/2))/2</f>
        <v>3.0375000000000001</v>
      </c>
      <c r="BE290" s="917"/>
      <c r="BF290" s="917"/>
      <c r="BG290" s="917"/>
      <c r="BH290" s="12"/>
      <c r="BI290" s="12"/>
      <c r="BJ290" s="12"/>
      <c r="BK290" s="915">
        <f>BH40-BD290</f>
        <v>3.3625000000000003</v>
      </c>
      <c r="BL290" s="915"/>
      <c r="BM290" s="915"/>
      <c r="BN290" s="915"/>
      <c r="BO290" s="72"/>
    </row>
    <row r="291" spans="15:68" ht="8.1" customHeight="1">
      <c r="U291" s="73"/>
      <c r="V291" s="22"/>
      <c r="W291" s="8"/>
      <c r="X291" s="918"/>
      <c r="Y291" s="918"/>
      <c r="Z291" s="918"/>
      <c r="AA291" s="918"/>
      <c r="AB291" s="20"/>
      <c r="AC291" s="19"/>
      <c r="AD291" s="916"/>
      <c r="AE291" s="916"/>
      <c r="AF291" s="916"/>
      <c r="AG291" s="916"/>
      <c r="AI291" s="73"/>
      <c r="AJ291" s="22"/>
      <c r="AL291" s="8"/>
      <c r="AM291" s="916"/>
      <c r="AN291" s="916"/>
      <c r="AO291" s="916"/>
      <c r="AP291" s="916"/>
      <c r="AQ291" s="18"/>
      <c r="AR291" s="20"/>
      <c r="AS291" s="34"/>
      <c r="AT291" s="8"/>
      <c r="AU291" s="916"/>
      <c r="AV291" s="916"/>
      <c r="AW291" s="916"/>
      <c r="AX291" s="916"/>
      <c r="AY291" s="8"/>
      <c r="BA291" s="73"/>
      <c r="BB291" s="22"/>
      <c r="BD291" s="918"/>
      <c r="BE291" s="918"/>
      <c r="BF291" s="918"/>
      <c r="BG291" s="918"/>
      <c r="BH291" s="20"/>
      <c r="BI291" s="34"/>
      <c r="BJ291" s="18"/>
      <c r="BK291" s="916"/>
      <c r="BL291" s="916"/>
      <c r="BM291" s="916"/>
      <c r="BN291" s="916"/>
      <c r="BO291" s="73"/>
      <c r="BP291" s="22"/>
    </row>
    <row r="292" spans="15:68" ht="8.1" customHeight="1">
      <c r="U292" s="74"/>
      <c r="AB292" s="21"/>
      <c r="AH292" s="24"/>
      <c r="AI292" s="74"/>
      <c r="AK292" s="24"/>
      <c r="AR292" s="21"/>
      <c r="AZ292" s="24"/>
      <c r="BA292" s="74"/>
      <c r="BC292" s="24"/>
      <c r="BH292" s="21"/>
      <c r="BO292" s="74"/>
    </row>
    <row r="293" spans="15:68" ht="8.1" customHeight="1">
      <c r="O293" s="909" t="s">
        <v>0</v>
      </c>
      <c r="P293" s="911"/>
      <c r="Q293" s="83"/>
      <c r="R293" s="48"/>
      <c r="S293" s="75"/>
      <c r="T293" s="76"/>
      <c r="U293" s="77"/>
      <c r="V293" s="80"/>
      <c r="AI293" s="72"/>
      <c r="BA293" s="72"/>
      <c r="BO293" s="72"/>
    </row>
    <row r="294" spans="15:68" ht="8.1" customHeight="1">
      <c r="O294" s="912"/>
      <c r="P294" s="914"/>
      <c r="Q294" s="5"/>
      <c r="S294" s="6"/>
      <c r="T294" s="9"/>
      <c r="U294" s="79"/>
      <c r="V294" s="106"/>
      <c r="W294" s="153"/>
      <c r="X294" s="154"/>
      <c r="Y294" s="154"/>
      <c r="Z294" s="154"/>
      <c r="AA294" s="154"/>
      <c r="AB294" s="172"/>
      <c r="AC294" s="154"/>
      <c r="AD294" s="154"/>
      <c r="AE294" s="154"/>
      <c r="AF294" s="154"/>
      <c r="AG294" s="154"/>
      <c r="AH294" s="155"/>
      <c r="AI294" s="156"/>
      <c r="AJ294" s="156"/>
      <c r="AK294" s="153"/>
      <c r="AL294" s="154"/>
      <c r="AM294" s="154"/>
      <c r="AN294" s="154"/>
      <c r="AO294" s="154"/>
      <c r="AP294" s="154"/>
      <c r="AQ294" s="154"/>
      <c r="AR294" s="154"/>
      <c r="AS294" s="175"/>
      <c r="AT294" s="154"/>
      <c r="AU294" s="154"/>
      <c r="AV294" s="154"/>
      <c r="AW294" s="154"/>
      <c r="AX294" s="154"/>
      <c r="AY294" s="154"/>
      <c r="AZ294" s="155"/>
      <c r="BA294" s="156"/>
      <c r="BB294" s="156"/>
      <c r="BC294" s="153"/>
      <c r="BD294" s="154"/>
      <c r="BE294" s="154"/>
      <c r="BF294" s="154"/>
      <c r="BG294" s="154"/>
      <c r="BH294" s="172"/>
      <c r="BI294" s="154"/>
      <c r="BJ294" s="154"/>
      <c r="BK294" s="154"/>
      <c r="BL294" s="154"/>
      <c r="BM294" s="154"/>
      <c r="BN294" s="155"/>
      <c r="BO294" s="107"/>
    </row>
    <row r="295" spans="15:68" ht="8.1" customHeight="1" thickBot="1">
      <c r="S295" s="6"/>
      <c r="V295" s="157"/>
      <c r="W295" s="112"/>
      <c r="X295" s="904" t="s">
        <v>21</v>
      </c>
      <c r="Y295" s="904"/>
      <c r="AB295" s="2"/>
      <c r="AH295" s="111"/>
      <c r="AI295" s="114"/>
      <c r="AJ295" s="114"/>
      <c r="AK295" s="112"/>
      <c r="AL295" s="904" t="s">
        <v>22</v>
      </c>
      <c r="AM295" s="904"/>
      <c r="AS295" s="159"/>
      <c r="AZ295" s="111"/>
      <c r="BA295" s="114"/>
      <c r="BB295" s="114"/>
      <c r="BC295" s="112"/>
      <c r="BD295" s="904" t="s">
        <v>22</v>
      </c>
      <c r="BE295" s="904"/>
      <c r="BH295" s="2"/>
      <c r="BL295" s="904" t="s">
        <v>21</v>
      </c>
      <c r="BM295" s="904"/>
      <c r="BN295" s="111"/>
      <c r="BO295" s="158"/>
    </row>
    <row r="296" spans="15:68" ht="8.1" customHeight="1">
      <c r="P296" s="915">
        <f>R98-P302</f>
        <v>2.9125000000000001</v>
      </c>
      <c r="Q296" s="915"/>
      <c r="R296" s="915"/>
      <c r="S296" s="925"/>
      <c r="V296" s="159"/>
      <c r="X296" s="904"/>
      <c r="Y296" s="904"/>
      <c r="AB296" s="2"/>
      <c r="AL296" s="904"/>
      <c r="AM296" s="904"/>
      <c r="AS296" s="159"/>
      <c r="BD296" s="904"/>
      <c r="BE296" s="904"/>
      <c r="BH296" s="2"/>
      <c r="BL296" s="904"/>
      <c r="BM296" s="904"/>
      <c r="BO296" s="2"/>
    </row>
    <row r="297" spans="15:68" ht="8.1" customHeight="1">
      <c r="P297" s="915"/>
      <c r="Q297" s="915"/>
      <c r="R297" s="915"/>
      <c r="S297" s="925"/>
      <c r="V297" s="159"/>
      <c r="AB297" s="2"/>
      <c r="AS297" s="159"/>
      <c r="BH297" s="2"/>
      <c r="BO297" s="2"/>
    </row>
    <row r="298" spans="15:68" ht="8.1" customHeight="1">
      <c r="R298" s="25">
        <v>6</v>
      </c>
      <c r="S298" s="26"/>
      <c r="V298" s="159"/>
      <c r="AB298" s="2"/>
      <c r="AS298" s="159"/>
      <c r="BH298" s="2"/>
      <c r="BO298" s="2"/>
    </row>
    <row r="299" spans="15:68" ht="8.1" customHeight="1">
      <c r="R299" s="25"/>
      <c r="S299" s="26"/>
      <c r="V299" s="159"/>
      <c r="AB299" s="2"/>
      <c r="AS299" s="159"/>
      <c r="BH299" s="2"/>
      <c r="BO299" s="2"/>
    </row>
    <row r="300" spans="15:68" ht="8.1" customHeight="1">
      <c r="R300" s="25"/>
      <c r="S300" s="27"/>
      <c r="T300" s="8"/>
      <c r="V300" s="174"/>
      <c r="W300" s="1"/>
      <c r="X300" s="1"/>
      <c r="Y300" s="1"/>
      <c r="Z300" s="1"/>
      <c r="AA300" s="1"/>
      <c r="AB300" s="173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74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73"/>
      <c r="BI300" s="1"/>
      <c r="BJ300" s="1"/>
      <c r="BK300" s="1"/>
      <c r="BL300" s="1"/>
      <c r="BM300" s="1"/>
      <c r="BN300" s="1"/>
      <c r="BO300" s="173"/>
    </row>
    <row r="301" spans="15:68" ht="8.1" customHeight="1">
      <c r="R301" s="25"/>
      <c r="S301" s="26"/>
      <c r="T301" s="28"/>
      <c r="V301" s="159"/>
      <c r="AB301" s="2"/>
      <c r="AC301" s="71"/>
      <c r="AD301" s="71"/>
      <c r="AE301" s="71"/>
      <c r="AF301" s="71"/>
      <c r="AG301" s="71"/>
      <c r="AH301" s="905"/>
      <c r="AI301" s="905"/>
      <c r="AJ301" s="905"/>
      <c r="AK301" s="905"/>
      <c r="AL301" s="71"/>
      <c r="AM301" s="71"/>
      <c r="AN301" s="71"/>
      <c r="AO301" s="71"/>
      <c r="AP301" s="71"/>
      <c r="AQ301" s="71"/>
      <c r="AR301" s="71"/>
      <c r="AS301" s="159"/>
      <c r="BH301" s="2"/>
      <c r="BO301" s="2"/>
    </row>
    <row r="302" spans="15:68" ht="8.1" customHeight="1">
      <c r="P302" s="917">
        <f>(R47-(BG13/2))/2</f>
        <v>2.5874999999999999</v>
      </c>
      <c r="Q302" s="917"/>
      <c r="R302" s="917"/>
      <c r="S302" s="1102"/>
      <c r="V302" s="159"/>
      <c r="AB302" s="2"/>
      <c r="AC302" s="71"/>
      <c r="AD302" s="71"/>
      <c r="AE302" s="71"/>
      <c r="AF302" s="71"/>
      <c r="AG302" s="71"/>
      <c r="AH302" s="905"/>
      <c r="AI302" s="905"/>
      <c r="AJ302" s="905"/>
      <c r="AK302" s="905"/>
      <c r="AL302" s="71"/>
      <c r="AM302" s="71"/>
      <c r="AN302" s="71"/>
      <c r="AO302" s="71"/>
      <c r="AP302" s="71"/>
      <c r="AQ302" s="71"/>
      <c r="AR302" s="71"/>
      <c r="AS302" s="159"/>
      <c r="BH302" s="2"/>
      <c r="BO302" s="2"/>
    </row>
    <row r="303" spans="15:68" ht="8.1" customHeight="1">
      <c r="P303" s="917"/>
      <c r="Q303" s="917"/>
      <c r="R303" s="917"/>
      <c r="S303" s="1102"/>
      <c r="V303" s="159"/>
      <c r="AB303" s="2"/>
      <c r="AC303" s="71"/>
      <c r="AD303" s="71"/>
      <c r="AE303" s="71"/>
      <c r="AF303" s="71"/>
      <c r="AG303" s="71"/>
      <c r="AH303" s="905"/>
      <c r="AI303" s="905"/>
      <c r="AJ303" s="905"/>
      <c r="AK303" s="905"/>
      <c r="AL303" s="71"/>
      <c r="AM303" s="71"/>
      <c r="AN303" s="71"/>
      <c r="AO303" s="71"/>
      <c r="AP303" s="71"/>
      <c r="AQ303" s="71"/>
      <c r="AR303" s="71"/>
      <c r="AS303" s="159"/>
      <c r="BH303" s="2"/>
      <c r="BO303" s="2"/>
    </row>
    <row r="304" spans="15:68" ht="8.1" customHeight="1">
      <c r="S304" s="6"/>
      <c r="V304" s="159"/>
      <c r="X304" s="904" t="s">
        <v>23</v>
      </c>
      <c r="Y304" s="904"/>
      <c r="AB304" s="2"/>
      <c r="AC304" s="71"/>
      <c r="AD304" s="71"/>
      <c r="AE304" s="71"/>
      <c r="AF304" s="71"/>
      <c r="AG304" s="71"/>
      <c r="AH304" s="905"/>
      <c r="AI304" s="905"/>
      <c r="AJ304" s="905"/>
      <c r="AK304" s="905"/>
      <c r="AL304" s="904" t="s">
        <v>5</v>
      </c>
      <c r="AM304" s="904"/>
      <c r="AN304" s="71"/>
      <c r="AO304" s="71"/>
      <c r="AP304" s="71"/>
      <c r="AQ304" s="71"/>
      <c r="AR304" s="71"/>
      <c r="AS304" s="159"/>
      <c r="BD304" s="904" t="s">
        <v>5</v>
      </c>
      <c r="BE304" s="904"/>
      <c r="BH304" s="2"/>
      <c r="BL304" s="904" t="s">
        <v>23</v>
      </c>
      <c r="BM304" s="904"/>
      <c r="BO304" s="2"/>
    </row>
    <row r="305" spans="15:67" ht="8.1" customHeight="1" thickBot="1">
      <c r="S305" s="6"/>
      <c r="V305" s="159"/>
      <c r="X305" s="904"/>
      <c r="Y305" s="904"/>
      <c r="AB305" s="2"/>
      <c r="AC305" s="71"/>
      <c r="AD305" s="71"/>
      <c r="AE305" s="71"/>
      <c r="AF305" s="71"/>
      <c r="AG305" s="71"/>
      <c r="AH305" s="905"/>
      <c r="AI305" s="905"/>
      <c r="AJ305" s="905"/>
      <c r="AK305" s="905"/>
      <c r="AL305" s="904"/>
      <c r="AM305" s="904"/>
      <c r="AN305" s="71"/>
      <c r="AO305" s="71"/>
      <c r="AP305" s="71"/>
      <c r="AQ305" s="71"/>
      <c r="AR305" s="71"/>
      <c r="AS305" s="159"/>
      <c r="BD305" s="904"/>
      <c r="BE305" s="904"/>
      <c r="BH305" s="2"/>
      <c r="BL305" s="904"/>
      <c r="BM305" s="904"/>
      <c r="BO305" s="2"/>
    </row>
    <row r="306" spans="15:67" ht="5.25" customHeight="1">
      <c r="O306" s="909" t="s">
        <v>1</v>
      </c>
      <c r="P306" s="911"/>
      <c r="Q306" s="48"/>
      <c r="R306" s="48"/>
      <c r="S306" s="78"/>
      <c r="T306" s="48"/>
      <c r="U306" s="48"/>
      <c r="V306" s="161"/>
      <c r="W306" s="110"/>
      <c r="AB306" s="2"/>
      <c r="AC306" s="102"/>
      <c r="AD306" s="102"/>
      <c r="AE306" s="102"/>
      <c r="AF306" s="102"/>
      <c r="AG306" s="102"/>
      <c r="AH306" s="109"/>
      <c r="AI306" s="113"/>
      <c r="AJ306" s="113"/>
      <c r="AK306" s="110"/>
      <c r="AL306" s="102"/>
      <c r="AM306" s="102"/>
      <c r="AN306" s="102"/>
      <c r="AO306" s="102"/>
      <c r="AP306" s="102"/>
      <c r="AQ306" s="102"/>
      <c r="AR306" s="102"/>
      <c r="AS306" s="159"/>
      <c r="AZ306" s="109"/>
      <c r="BA306" s="113"/>
      <c r="BB306" s="113"/>
      <c r="BC306" s="110"/>
      <c r="BH306" s="2"/>
      <c r="BN306" s="109"/>
      <c r="BO306" s="162"/>
    </row>
    <row r="307" spans="15:67" ht="5.25" customHeight="1">
      <c r="O307" s="1104"/>
      <c r="P307" s="1105"/>
      <c r="Q307" s="5"/>
      <c r="S307" s="6"/>
      <c r="T307" s="42"/>
      <c r="V307" s="163"/>
      <c r="W307" s="118"/>
      <c r="AB307" s="2"/>
      <c r="AC307" s="905"/>
      <c r="AD307" s="905"/>
      <c r="AE307" s="905"/>
      <c r="AF307" s="905"/>
      <c r="AG307" s="905"/>
      <c r="AH307" s="119"/>
      <c r="AI307" s="93"/>
      <c r="AJ307" s="93"/>
      <c r="AK307" s="118"/>
      <c r="AL307" s="905"/>
      <c r="AM307" s="905"/>
      <c r="AN307" s="905"/>
      <c r="AO307" s="905"/>
      <c r="AP307" s="905"/>
      <c r="AQ307" s="905"/>
      <c r="AR307" s="905"/>
      <c r="AS307" s="159"/>
      <c r="AZ307" s="119"/>
      <c r="BA307" s="93"/>
      <c r="BB307" s="93"/>
      <c r="BC307" s="118"/>
      <c r="BH307" s="2"/>
      <c r="BN307" s="119"/>
      <c r="BO307" s="164"/>
    </row>
    <row r="308" spans="15:67" ht="3.95" customHeight="1" thickBot="1">
      <c r="O308" s="912"/>
      <c r="P308" s="914"/>
      <c r="Q308" s="5"/>
      <c r="S308" s="6"/>
      <c r="V308" s="157"/>
      <c r="W308" s="112"/>
      <c r="AB308" s="2"/>
      <c r="AC308" s="905"/>
      <c r="AD308" s="905"/>
      <c r="AE308" s="905"/>
      <c r="AF308" s="905"/>
      <c r="AG308" s="905"/>
      <c r="AH308" s="111"/>
      <c r="AI308" s="114"/>
      <c r="AJ308" s="114"/>
      <c r="AK308" s="112"/>
      <c r="AL308" s="905"/>
      <c r="AM308" s="905"/>
      <c r="AN308" s="905"/>
      <c r="AO308" s="905"/>
      <c r="AP308" s="905"/>
      <c r="AQ308" s="905"/>
      <c r="AR308" s="905"/>
      <c r="AS308" s="159"/>
      <c r="AZ308" s="111"/>
      <c r="BA308" s="114"/>
      <c r="BB308" s="114"/>
      <c r="BC308" s="112"/>
      <c r="BH308" s="2"/>
      <c r="BN308" s="111"/>
      <c r="BO308" s="158"/>
    </row>
    <row r="309" spans="15:67" ht="8.1" customHeight="1">
      <c r="S309" s="6"/>
      <c r="V309" s="159"/>
      <c r="AB309" s="2"/>
      <c r="AC309" s="71"/>
      <c r="AD309" s="71"/>
      <c r="AE309" s="71"/>
      <c r="AF309" s="71"/>
      <c r="AG309" s="71"/>
      <c r="AH309" s="905"/>
      <c r="AI309" s="905"/>
      <c r="AJ309" s="905"/>
      <c r="AK309" s="905"/>
      <c r="AL309" s="71"/>
      <c r="AM309" s="71"/>
      <c r="AN309" s="71"/>
      <c r="AO309" s="71"/>
      <c r="AP309" s="71"/>
      <c r="AQ309" s="71"/>
      <c r="AR309" s="71"/>
      <c r="AS309" s="159"/>
      <c r="BH309" s="2"/>
      <c r="BO309" s="2"/>
    </row>
    <row r="310" spans="15:67" ht="8.1" customHeight="1">
      <c r="P310" s="969">
        <f>R59/2</f>
        <v>3</v>
      </c>
      <c r="Q310" s="969"/>
      <c r="R310" s="969"/>
      <c r="S310" s="1103"/>
      <c r="V310" s="159"/>
      <c r="AB310" s="2"/>
      <c r="AC310" s="71"/>
      <c r="AD310" s="71"/>
      <c r="AE310" s="71"/>
      <c r="AF310" s="71"/>
      <c r="AG310" s="71"/>
      <c r="AH310" s="905"/>
      <c r="AI310" s="905"/>
      <c r="AJ310" s="905"/>
      <c r="AK310" s="905"/>
      <c r="AL310" s="71"/>
      <c r="AM310" s="71"/>
      <c r="AN310" s="71"/>
      <c r="AO310" s="71"/>
      <c r="AP310" s="71"/>
      <c r="AQ310" s="71"/>
      <c r="AR310" s="71"/>
      <c r="AS310" s="159"/>
      <c r="BH310" s="2"/>
      <c r="BO310" s="2"/>
    </row>
    <row r="311" spans="15:67" ht="8.1" customHeight="1">
      <c r="P311" s="969"/>
      <c r="Q311" s="969"/>
      <c r="R311" s="969"/>
      <c r="S311" s="1103"/>
      <c r="V311" s="159"/>
      <c r="AB311" s="2"/>
      <c r="AC311" s="71"/>
      <c r="AD311" s="71"/>
      <c r="AE311" s="71"/>
      <c r="AF311" s="71"/>
      <c r="AG311" s="71"/>
      <c r="AH311" s="905"/>
      <c r="AI311" s="905"/>
      <c r="AJ311" s="905"/>
      <c r="AK311" s="905"/>
      <c r="AL311" s="71"/>
      <c r="AM311" s="71"/>
      <c r="AN311" s="71"/>
      <c r="AO311" s="71"/>
      <c r="AP311" s="71"/>
      <c r="AQ311" s="71"/>
      <c r="AR311" s="71"/>
      <c r="AS311" s="159"/>
      <c r="BH311" s="2"/>
      <c r="BO311" s="2"/>
    </row>
    <row r="312" spans="15:67" ht="8.1" customHeight="1">
      <c r="R312" s="25"/>
      <c r="S312" s="26"/>
      <c r="V312" s="159"/>
      <c r="AB312" s="2"/>
      <c r="AC312" s="71"/>
      <c r="AD312" s="71"/>
      <c r="AE312" s="71"/>
      <c r="AF312" s="71"/>
      <c r="AG312" s="71"/>
      <c r="AH312" s="905"/>
      <c r="AI312" s="905"/>
      <c r="AJ312" s="905"/>
      <c r="AK312" s="905"/>
      <c r="AL312" s="71"/>
      <c r="AM312" s="71"/>
      <c r="AN312" s="71"/>
      <c r="AO312" s="71"/>
      <c r="AP312" s="71"/>
      <c r="AQ312" s="71"/>
      <c r="AR312" s="71"/>
      <c r="AS312" s="159"/>
      <c r="BH312" s="2"/>
      <c r="BO312" s="2"/>
    </row>
    <row r="313" spans="15:67" ht="8.1" customHeight="1">
      <c r="R313" s="25"/>
      <c r="S313" s="27"/>
      <c r="V313" s="159"/>
      <c r="AB313" s="2"/>
      <c r="AC313" s="71"/>
      <c r="AD313" s="71"/>
      <c r="AE313" s="71"/>
      <c r="AF313" s="71"/>
      <c r="AG313" s="71"/>
      <c r="AH313" s="905"/>
      <c r="AI313" s="905"/>
      <c r="AJ313" s="905"/>
      <c r="AK313" s="905"/>
      <c r="AL313" s="71"/>
      <c r="AM313" s="71"/>
      <c r="AN313" s="71"/>
      <c r="AO313" s="71"/>
      <c r="AP313" s="71"/>
      <c r="AQ313" s="71"/>
      <c r="AR313" s="71"/>
      <c r="AS313" s="159"/>
      <c r="BH313" s="2"/>
      <c r="BO313" s="2"/>
    </row>
    <row r="314" spans="15:67" ht="8.1" customHeight="1">
      <c r="R314" s="25"/>
      <c r="S314" s="30"/>
      <c r="T314" s="28"/>
      <c r="V314" s="175"/>
      <c r="W314" s="154"/>
      <c r="X314" s="154"/>
      <c r="Y314" s="154"/>
      <c r="Z314" s="154"/>
      <c r="AA314" s="154"/>
      <c r="AB314" s="172"/>
      <c r="AC314" s="154"/>
      <c r="AD314" s="154"/>
      <c r="AE314" s="154"/>
      <c r="AF314" s="154"/>
      <c r="AG314" s="154"/>
      <c r="AH314" s="154"/>
      <c r="AI314" s="154"/>
      <c r="AJ314" s="154"/>
      <c r="AK314" s="154"/>
      <c r="AL314" s="154"/>
      <c r="AM314" s="154"/>
      <c r="AN314" s="154"/>
      <c r="AO314" s="154"/>
      <c r="AP314" s="154"/>
      <c r="AQ314" s="154"/>
      <c r="AR314" s="154"/>
      <c r="AS314" s="175"/>
      <c r="AT314" s="154"/>
      <c r="AU314" s="154"/>
      <c r="AV314" s="154"/>
      <c r="AW314" s="154"/>
      <c r="AX314" s="154"/>
      <c r="AY314" s="154"/>
      <c r="AZ314" s="154"/>
      <c r="BA314" s="154"/>
      <c r="BB314" s="154"/>
      <c r="BC314" s="154"/>
      <c r="BD314" s="154"/>
      <c r="BE314" s="154"/>
      <c r="BF314" s="154"/>
      <c r="BG314" s="154"/>
      <c r="BH314" s="172"/>
      <c r="BI314" s="154"/>
      <c r="BJ314" s="154"/>
      <c r="BK314" s="154"/>
      <c r="BL314" s="154"/>
      <c r="BM314" s="154"/>
      <c r="BN314" s="154"/>
      <c r="BO314" s="172"/>
    </row>
    <row r="315" spans="15:67" ht="8.1" customHeight="1">
      <c r="S315" s="6"/>
      <c r="V315" s="159"/>
      <c r="AB315" s="2"/>
      <c r="AS315" s="159"/>
      <c r="BH315" s="2"/>
      <c r="BO315" s="2"/>
    </row>
    <row r="316" spans="15:67" ht="8.1" customHeight="1">
      <c r="P316" s="969">
        <f>R59/2</f>
        <v>3</v>
      </c>
      <c r="Q316" s="969"/>
      <c r="R316" s="969"/>
      <c r="S316" s="1103"/>
      <c r="V316" s="159"/>
      <c r="AB316" s="2"/>
      <c r="AS316" s="159"/>
      <c r="BH316" s="2"/>
      <c r="BO316" s="2"/>
    </row>
    <row r="317" spans="15:67" ht="8.1" customHeight="1">
      <c r="P317" s="969"/>
      <c r="Q317" s="969"/>
      <c r="R317" s="969"/>
      <c r="S317" s="1103"/>
      <c r="V317" s="159"/>
      <c r="X317" s="904" t="s">
        <v>23</v>
      </c>
      <c r="Y317" s="904"/>
      <c r="AB317" s="2"/>
      <c r="AL317" s="904" t="s">
        <v>5</v>
      </c>
      <c r="AM317" s="904"/>
      <c r="AS317" s="159"/>
      <c r="BD317" s="904" t="s">
        <v>5</v>
      </c>
      <c r="BE317" s="904"/>
      <c r="BH317" s="2"/>
      <c r="BL317" s="904" t="s">
        <v>23</v>
      </c>
      <c r="BM317" s="904"/>
      <c r="BO317" s="2"/>
    </row>
    <row r="318" spans="15:67" ht="8.1" customHeight="1" thickBot="1">
      <c r="S318" s="6"/>
      <c r="V318" s="159"/>
      <c r="X318" s="904"/>
      <c r="Y318" s="904"/>
      <c r="AB318" s="2"/>
      <c r="AL318" s="904"/>
      <c r="AM318" s="904"/>
      <c r="AS318" s="159"/>
      <c r="BD318" s="904"/>
      <c r="BE318" s="904"/>
      <c r="BH318" s="2"/>
      <c r="BL318" s="904"/>
      <c r="BM318" s="904"/>
      <c r="BO318" s="2"/>
    </row>
    <row r="319" spans="15:67" ht="6" customHeight="1">
      <c r="O319" s="909" t="s">
        <v>2</v>
      </c>
      <c r="P319" s="911"/>
      <c r="Q319" s="48"/>
      <c r="R319" s="48"/>
      <c r="S319" s="78"/>
      <c r="T319" s="48"/>
      <c r="U319" s="48"/>
      <c r="V319" s="161"/>
      <c r="W319" s="110"/>
      <c r="AB319" s="2"/>
      <c r="AH319" s="109"/>
      <c r="AI319" s="113"/>
      <c r="AJ319" s="113"/>
      <c r="AK319" s="110"/>
      <c r="AS319" s="159"/>
      <c r="AZ319" s="109"/>
      <c r="BA319" s="113"/>
      <c r="BB319" s="113"/>
      <c r="BC319" s="110"/>
      <c r="BH319" s="2"/>
      <c r="BN319" s="109"/>
      <c r="BO319" s="162"/>
    </row>
    <row r="320" spans="15:67" ht="7.5" customHeight="1" thickBot="1">
      <c r="O320" s="912"/>
      <c r="P320" s="914"/>
      <c r="S320" s="6"/>
      <c r="V320" s="157"/>
      <c r="W320" s="112"/>
      <c r="AB320" s="2"/>
      <c r="AH320" s="111"/>
      <c r="AI320" s="114"/>
      <c r="AJ320" s="114"/>
      <c r="AK320" s="112"/>
      <c r="AS320" s="159"/>
      <c r="AZ320" s="111"/>
      <c r="BA320" s="114"/>
      <c r="BB320" s="114"/>
      <c r="BC320" s="112"/>
      <c r="BH320" s="2"/>
      <c r="BN320" s="111"/>
      <c r="BO320" s="158"/>
    </row>
    <row r="321" spans="7:67" ht="8.1" customHeight="1">
      <c r="S321" s="6"/>
      <c r="V321" s="159"/>
      <c r="AB321" s="2"/>
      <c r="AS321" s="159"/>
      <c r="BH321" s="2"/>
      <c r="BO321" s="2"/>
    </row>
    <row r="322" spans="7:67" ht="8.1" customHeight="1">
      <c r="P322" s="917">
        <f>(R72-(BG13/2))/2</f>
        <v>2.5874999999999999</v>
      </c>
      <c r="Q322" s="917"/>
      <c r="R322" s="917"/>
      <c r="S322" s="1102"/>
      <c r="V322" s="159"/>
      <c r="AB322" s="2"/>
      <c r="AS322" s="159"/>
      <c r="BH322" s="2"/>
      <c r="BO322" s="2"/>
    </row>
    <row r="323" spans="7:67" ht="8.1" customHeight="1">
      <c r="P323" s="917"/>
      <c r="Q323" s="917"/>
      <c r="R323" s="917"/>
      <c r="S323" s="1102"/>
      <c r="V323" s="159"/>
      <c r="AB323" s="2"/>
      <c r="AS323" s="159"/>
      <c r="BH323" s="2"/>
      <c r="BO323" s="2"/>
    </row>
    <row r="324" spans="7:67" ht="8.1" customHeight="1">
      <c r="G324" s="29"/>
      <c r="R324" s="25">
        <v>6</v>
      </c>
      <c r="S324" s="26"/>
      <c r="V324" s="159"/>
      <c r="AB324" s="2"/>
      <c r="AS324" s="159"/>
      <c r="BH324" s="2"/>
      <c r="BO324" s="2"/>
    </row>
    <row r="325" spans="7:67" ht="8.1" customHeight="1">
      <c r="R325" s="25"/>
      <c r="S325" s="27"/>
      <c r="T325" s="8"/>
      <c r="U325" s="8"/>
      <c r="V325" s="174"/>
      <c r="W325" s="1"/>
      <c r="X325" s="1"/>
      <c r="Y325" s="1"/>
      <c r="Z325" s="1"/>
      <c r="AA325" s="1"/>
      <c r="AB325" s="173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74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73"/>
      <c r="BI325" s="1"/>
      <c r="BJ325" s="1"/>
      <c r="BK325" s="1"/>
      <c r="BL325" s="1"/>
      <c r="BM325" s="1"/>
      <c r="BN325" s="1"/>
      <c r="BO325" s="173"/>
    </row>
    <row r="326" spans="7:67" ht="8.1" customHeight="1">
      <c r="R326" s="25"/>
      <c r="S326" s="26"/>
      <c r="T326" s="28"/>
      <c r="V326" s="159"/>
      <c r="AB326" s="2"/>
      <c r="AS326" s="159"/>
      <c r="BH326" s="2"/>
      <c r="BO326" s="2"/>
    </row>
    <row r="327" spans="7:67" ht="8.1" customHeight="1">
      <c r="R327" s="25"/>
      <c r="S327" s="26"/>
      <c r="V327" s="159"/>
      <c r="AB327" s="2"/>
      <c r="AS327" s="159"/>
      <c r="BH327" s="2"/>
      <c r="BO327" s="2"/>
    </row>
    <row r="328" spans="7:67" ht="8.1" customHeight="1">
      <c r="P328" s="915">
        <f>R72-0.25-P322</f>
        <v>2.6625000000000001</v>
      </c>
      <c r="Q328" s="915"/>
      <c r="R328" s="915"/>
      <c r="S328" s="925"/>
      <c r="V328" s="159"/>
      <c r="AB328" s="2"/>
      <c r="AS328" s="159"/>
      <c r="BH328" s="2"/>
      <c r="BO328" s="2"/>
    </row>
    <row r="329" spans="7:67" ht="8.1" customHeight="1">
      <c r="P329" s="915"/>
      <c r="Q329" s="915"/>
      <c r="R329" s="915"/>
      <c r="S329" s="925"/>
      <c r="V329" s="159"/>
      <c r="X329" s="904" t="s">
        <v>21</v>
      </c>
      <c r="Y329" s="904"/>
      <c r="AB329" s="2"/>
      <c r="AL329" s="904" t="s">
        <v>22</v>
      </c>
      <c r="AM329" s="904"/>
      <c r="AS329" s="159"/>
      <c r="BD329" s="904" t="s">
        <v>22</v>
      </c>
      <c r="BE329" s="904"/>
      <c r="BH329" s="2"/>
      <c r="BL329" s="904" t="s">
        <v>21</v>
      </c>
      <c r="BM329" s="904"/>
      <c r="BO329" s="2"/>
    </row>
    <row r="330" spans="7:67" ht="8.1" customHeight="1" thickBot="1">
      <c r="S330" s="6"/>
      <c r="V330" s="159"/>
      <c r="X330" s="904"/>
      <c r="Y330" s="904"/>
      <c r="AB330" s="2"/>
      <c r="AL330" s="904"/>
      <c r="AM330" s="904"/>
      <c r="AS330" s="159"/>
      <c r="BD330" s="904"/>
      <c r="BE330" s="904"/>
      <c r="BH330" s="2"/>
      <c r="BL330" s="904"/>
      <c r="BM330" s="904"/>
      <c r="BO330" s="2"/>
    </row>
    <row r="331" spans="7:67" ht="8.1" customHeight="1">
      <c r="S331" s="6"/>
      <c r="V331" s="165"/>
      <c r="W331" s="150"/>
      <c r="AB331" s="2"/>
      <c r="AH331" s="109"/>
      <c r="AI331" s="113"/>
      <c r="AJ331" s="113"/>
      <c r="AK331" s="110"/>
      <c r="AS331" s="159"/>
      <c r="AZ331" s="109"/>
      <c r="BA331" s="113"/>
      <c r="BB331" s="113"/>
      <c r="BC331" s="110"/>
      <c r="BH331" s="2"/>
      <c r="BN331" s="109"/>
      <c r="BO331" s="162"/>
    </row>
    <row r="332" spans="7:67" ht="8.1" customHeight="1">
      <c r="O332" s="909" t="s">
        <v>3</v>
      </c>
      <c r="P332" s="911"/>
      <c r="Q332" s="83"/>
      <c r="R332" s="48"/>
      <c r="S332" s="75"/>
      <c r="T332" s="48"/>
      <c r="U332" s="48"/>
      <c r="V332" s="166"/>
      <c r="W332" s="167"/>
      <c r="X332" s="1"/>
      <c r="Y332" s="1"/>
      <c r="Z332" s="1"/>
      <c r="AA332" s="1"/>
      <c r="AB332" s="173"/>
      <c r="AC332" s="1"/>
      <c r="AD332" s="1"/>
      <c r="AE332" s="1"/>
      <c r="AF332" s="1"/>
      <c r="AG332" s="1"/>
      <c r="AH332" s="169"/>
      <c r="AI332" s="170"/>
      <c r="AJ332" s="170"/>
      <c r="AK332" s="171"/>
      <c r="AL332" s="1"/>
      <c r="AM332" s="1"/>
      <c r="AN332" s="1"/>
      <c r="AO332" s="1"/>
      <c r="AP332" s="1"/>
      <c r="AQ332" s="1"/>
      <c r="AR332" s="1"/>
      <c r="AS332" s="174"/>
      <c r="AT332" s="1"/>
      <c r="AU332" s="1"/>
      <c r="AV332" s="1"/>
      <c r="AW332" s="1"/>
      <c r="AX332" s="1"/>
      <c r="AY332" s="1"/>
      <c r="AZ332" s="169"/>
      <c r="BA332" s="170"/>
      <c r="BB332" s="170"/>
      <c r="BC332" s="171"/>
      <c r="BD332" s="1"/>
      <c r="BE332" s="1"/>
      <c r="BF332" s="1"/>
      <c r="BG332" s="1"/>
      <c r="BH332" s="173"/>
      <c r="BI332" s="1"/>
      <c r="BJ332" s="1"/>
      <c r="BK332" s="1"/>
      <c r="BL332" s="1"/>
      <c r="BM332" s="1"/>
      <c r="BN332" s="169"/>
      <c r="BO332" s="108"/>
    </row>
    <row r="333" spans="7:67" ht="8.1" customHeight="1">
      <c r="O333" s="912"/>
      <c r="P333" s="914"/>
      <c r="Q333" s="5"/>
      <c r="S333" s="6"/>
      <c r="T333" s="9"/>
    </row>
    <row r="334" spans="7:67" ht="8.1" customHeight="1"/>
    <row r="335" spans="7:67" ht="8.1" customHeight="1"/>
    <row r="336" spans="7:67" ht="8.1" customHeight="1">
      <c r="S336" s="1109" t="s">
        <v>59</v>
      </c>
      <c r="T336" s="1109"/>
      <c r="U336" s="1109"/>
      <c r="V336" s="1109"/>
      <c r="W336" s="1109"/>
      <c r="X336" s="1109"/>
      <c r="Y336" s="1109"/>
      <c r="AC336" s="12"/>
      <c r="AD336" s="928">
        <f>AD290+AM290</f>
        <v>6.3874999999999993</v>
      </c>
      <c r="AE336" s="928"/>
      <c r="AF336" s="928"/>
      <c r="AG336" s="928"/>
      <c r="AH336" s="928"/>
      <c r="AI336" s="928"/>
      <c r="AJ336" s="928"/>
      <c r="AK336" s="928"/>
      <c r="AL336" s="928"/>
      <c r="AM336" s="928"/>
      <c r="AN336" s="928"/>
      <c r="AO336" s="928"/>
      <c r="AP336" s="928"/>
      <c r="AQ336" s="12">
        <v>8</v>
      </c>
      <c r="AR336" s="12"/>
    </row>
    <row r="337" spans="19:64" ht="8.1" customHeight="1">
      <c r="S337" s="1109"/>
      <c r="T337" s="1109"/>
      <c r="U337" s="1109"/>
      <c r="V337" s="1109"/>
      <c r="W337" s="1109"/>
      <c r="X337" s="1109"/>
      <c r="Y337" s="1109"/>
      <c r="AC337" s="34"/>
      <c r="AD337" s="929"/>
      <c r="AE337" s="929"/>
      <c r="AF337" s="929"/>
      <c r="AG337" s="929"/>
      <c r="AH337" s="929"/>
      <c r="AI337" s="929"/>
      <c r="AJ337" s="929"/>
      <c r="AK337" s="929"/>
      <c r="AL337" s="929"/>
      <c r="AM337" s="929"/>
      <c r="AN337" s="929"/>
      <c r="AO337" s="929"/>
      <c r="AP337" s="929"/>
      <c r="AQ337" s="18"/>
      <c r="AR337" s="20"/>
      <c r="AS337" s="36"/>
    </row>
    <row r="338" spans="19:64" ht="8.1" customHeight="1">
      <c r="AB338" s="35"/>
      <c r="AR338" s="21"/>
    </row>
    <row r="339" spans="19:64" ht="8.1" customHeight="1">
      <c r="AB339" s="6"/>
      <c r="AR339" s="6"/>
    </row>
    <row r="340" spans="19:64" ht="8.1" customHeight="1">
      <c r="Y340" s="4"/>
      <c r="Z340" s="33"/>
      <c r="AA340" s="7"/>
      <c r="AB340" s="6"/>
      <c r="AC340" s="7"/>
      <c r="AR340" s="6"/>
    </row>
    <row r="341" spans="19:64" ht="8.1" customHeight="1">
      <c r="Z341" s="6"/>
      <c r="AA341" s="28"/>
      <c r="AB341" s="24"/>
      <c r="AC341" s="176"/>
      <c r="AD341" s="177"/>
      <c r="AE341" s="177"/>
      <c r="AF341" s="177"/>
      <c r="AG341" s="177"/>
      <c r="AH341" s="1113"/>
      <c r="AI341" s="1113"/>
      <c r="AJ341" s="1113"/>
      <c r="AK341" s="1113"/>
      <c r="AL341" s="177"/>
      <c r="AM341" s="177"/>
      <c r="AN341" s="177"/>
      <c r="AO341" s="177"/>
      <c r="AP341" s="177"/>
      <c r="AQ341" s="177"/>
      <c r="AR341" s="178"/>
      <c r="AW341" s="1067" t="s">
        <v>154</v>
      </c>
      <c r="AX341" s="1067"/>
      <c r="AY341" s="1067"/>
      <c r="AZ341" s="1067"/>
      <c r="BA341" s="922" t="s">
        <v>27</v>
      </c>
      <c r="BB341" s="922"/>
      <c r="BC341" s="1112">
        <f>AD336</f>
        <v>6.3874999999999993</v>
      </c>
      <c r="BD341" s="1112"/>
      <c r="BE341" s="1112"/>
      <c r="BF341" s="1112"/>
      <c r="BG341" s="937" t="s">
        <v>15</v>
      </c>
      <c r="BH341" s="1112">
        <f>Y344</f>
        <v>5.5875000000000004</v>
      </c>
      <c r="BI341" s="1112"/>
      <c r="BJ341" s="1112"/>
      <c r="BK341" s="1112"/>
    </row>
    <row r="342" spans="19:64" ht="8.1" customHeight="1">
      <c r="Z342" s="6"/>
      <c r="AC342" s="179"/>
      <c r="AD342" s="71"/>
      <c r="AE342" s="71"/>
      <c r="AF342" s="71"/>
      <c r="AG342" s="71"/>
      <c r="AH342" s="905"/>
      <c r="AI342" s="905"/>
      <c r="AJ342" s="905"/>
      <c r="AK342" s="905"/>
      <c r="AL342" s="71"/>
      <c r="AM342" s="71"/>
      <c r="AN342" s="71"/>
      <c r="AO342" s="71"/>
      <c r="AP342" s="71"/>
      <c r="AQ342" s="71"/>
      <c r="AR342" s="180"/>
      <c r="AW342" s="1067"/>
      <c r="AX342" s="1067"/>
      <c r="AY342" s="1067"/>
      <c r="AZ342" s="1067"/>
      <c r="BA342" s="922"/>
      <c r="BB342" s="922"/>
      <c r="BC342" s="1112"/>
      <c r="BD342" s="1112"/>
      <c r="BE342" s="1112"/>
      <c r="BF342" s="1112"/>
      <c r="BG342" s="937"/>
      <c r="BH342" s="1112"/>
      <c r="BI342" s="1112"/>
      <c r="BJ342" s="1112"/>
      <c r="BK342" s="1112"/>
      <c r="BL342" s="917"/>
    </row>
    <row r="343" spans="19:64" ht="8.1" customHeight="1">
      <c r="Z343" s="6"/>
      <c r="AC343" s="179"/>
      <c r="AD343" s="71"/>
      <c r="AE343" s="71"/>
      <c r="AF343" s="71"/>
      <c r="AG343" s="71"/>
      <c r="AH343" s="905"/>
      <c r="AI343" s="905"/>
      <c r="AJ343" s="905"/>
      <c r="AK343" s="905"/>
      <c r="AL343" s="71"/>
      <c r="AM343" s="71"/>
      <c r="AN343" s="71"/>
      <c r="AO343" s="71"/>
      <c r="AP343" s="71"/>
      <c r="AQ343" s="71"/>
      <c r="AR343" s="180"/>
      <c r="AW343" s="126"/>
      <c r="AX343" s="45"/>
      <c r="AY343" s="45"/>
      <c r="AZ343" s="45"/>
      <c r="BA343" s="45"/>
      <c r="BB343" s="45"/>
      <c r="BC343" s="45"/>
      <c r="BD343" s="45"/>
      <c r="BE343" s="45"/>
      <c r="BF343" s="45"/>
      <c r="BG343" s="45"/>
      <c r="BH343" s="45"/>
      <c r="BI343" s="45"/>
      <c r="BJ343" s="45"/>
      <c r="BK343" s="45"/>
      <c r="BL343" s="917"/>
    </row>
    <row r="344" spans="19:64" ht="8.1" customHeight="1">
      <c r="Y344" s="1106">
        <f>P302+P310</f>
        <v>5.5875000000000004</v>
      </c>
      <c r="Z344" s="1107"/>
      <c r="AC344" s="179"/>
      <c r="AD344" s="71"/>
      <c r="AE344" s="71"/>
      <c r="AF344" s="71"/>
      <c r="AG344" s="71"/>
      <c r="AH344" s="905"/>
      <c r="AI344" s="905"/>
      <c r="AJ344" s="905"/>
      <c r="AK344" s="905"/>
      <c r="AL344" s="904" t="s">
        <v>5</v>
      </c>
      <c r="AM344" s="904"/>
      <c r="AN344" s="71"/>
      <c r="AO344" s="71"/>
      <c r="AP344" s="71"/>
      <c r="AQ344" s="71"/>
      <c r="AR344" s="180"/>
      <c r="AW344" s="1067" t="s">
        <v>154</v>
      </c>
      <c r="AX344" s="1067"/>
      <c r="AY344" s="1067"/>
      <c r="AZ344" s="1067"/>
      <c r="BA344" s="922" t="s">
        <v>27</v>
      </c>
      <c r="BB344" s="922"/>
      <c r="BC344" s="1111">
        <f>BC341*BH341</f>
        <v>35.690156250000001</v>
      </c>
      <c r="BD344" s="1111"/>
      <c r="BE344" s="1111"/>
      <c r="BF344" s="1111"/>
      <c r="BG344" s="1111"/>
      <c r="BH344" s="1111"/>
      <c r="BI344" s="1111"/>
      <c r="BJ344" s="151"/>
      <c r="BK344" s="151"/>
    </row>
    <row r="345" spans="19:64" ht="8.1" customHeight="1" thickBot="1">
      <c r="Y345" s="1106"/>
      <c r="Z345" s="1107"/>
      <c r="AC345" s="179"/>
      <c r="AD345" s="71"/>
      <c r="AE345" s="71"/>
      <c r="AF345" s="71"/>
      <c r="AG345" s="71"/>
      <c r="AH345" s="905"/>
      <c r="AI345" s="905"/>
      <c r="AJ345" s="905"/>
      <c r="AK345" s="905"/>
      <c r="AL345" s="904"/>
      <c r="AM345" s="904"/>
      <c r="AN345" s="71"/>
      <c r="AO345" s="71"/>
      <c r="AP345" s="71"/>
      <c r="AQ345" s="71"/>
      <c r="AR345" s="180"/>
      <c r="AW345" s="1067"/>
      <c r="AX345" s="1067"/>
      <c r="AY345" s="1067"/>
      <c r="AZ345" s="1067"/>
      <c r="BA345" s="922"/>
      <c r="BB345" s="922"/>
      <c r="BC345" s="1111"/>
      <c r="BD345" s="1111"/>
      <c r="BE345" s="1111"/>
      <c r="BF345" s="1111"/>
      <c r="BG345" s="1111"/>
      <c r="BH345" s="1111"/>
      <c r="BI345" s="1111"/>
      <c r="BJ345" s="151"/>
      <c r="BK345" s="151"/>
    </row>
    <row r="346" spans="19:64" ht="9" customHeight="1">
      <c r="Y346" s="1106"/>
      <c r="Z346" s="1107"/>
      <c r="AC346" s="181"/>
      <c r="AD346" s="102"/>
      <c r="AE346" s="102"/>
      <c r="AF346" s="81"/>
      <c r="AG346" s="82"/>
      <c r="AH346" s="109"/>
      <c r="AI346" s="113"/>
      <c r="AJ346" s="113"/>
      <c r="AK346" s="110"/>
      <c r="AL346" s="102"/>
      <c r="AM346" s="102"/>
      <c r="AN346" s="102"/>
      <c r="AO346" s="102"/>
      <c r="AP346" s="102"/>
      <c r="AQ346" s="102"/>
      <c r="AR346" s="182"/>
      <c r="AW346" s="45"/>
      <c r="AX346" s="45"/>
      <c r="AY346" s="45"/>
      <c r="AZ346" s="45"/>
      <c r="BA346" s="45"/>
      <c r="BB346" s="45"/>
      <c r="BC346" s="45"/>
      <c r="BD346" s="45"/>
      <c r="BE346" s="45"/>
      <c r="BF346" s="45"/>
      <c r="BG346" s="45"/>
      <c r="BH346" s="45"/>
      <c r="BI346" s="45"/>
      <c r="BJ346" s="45"/>
      <c r="BK346" s="45"/>
    </row>
    <row r="347" spans="19:64" ht="7.5" customHeight="1" thickBot="1">
      <c r="Y347" s="1106"/>
      <c r="Z347" s="1107"/>
      <c r="AC347" s="181"/>
      <c r="AD347" s="102"/>
      <c r="AE347" s="102"/>
      <c r="AF347" s="102"/>
      <c r="AG347" s="102"/>
      <c r="AH347" s="111"/>
      <c r="AI347" s="114"/>
      <c r="AJ347" s="114"/>
      <c r="AK347" s="112"/>
      <c r="AL347" s="102"/>
      <c r="AM347" s="102"/>
      <c r="AN347" s="102"/>
      <c r="AO347" s="102"/>
      <c r="AP347" s="102"/>
      <c r="AQ347" s="102"/>
      <c r="AR347" s="182"/>
    </row>
    <row r="348" spans="19:64" ht="8.1" customHeight="1">
      <c r="Z348" s="6"/>
      <c r="AC348" s="179"/>
      <c r="AD348" s="71"/>
      <c r="AE348" s="71"/>
      <c r="AF348" s="71"/>
      <c r="AG348" s="71"/>
      <c r="AH348" s="905"/>
      <c r="AI348" s="905"/>
      <c r="AJ348" s="905"/>
      <c r="AK348" s="905"/>
      <c r="AL348" s="71"/>
      <c r="AM348" s="71"/>
      <c r="AN348" s="71"/>
      <c r="AO348" s="71"/>
      <c r="AP348" s="71"/>
      <c r="AQ348" s="71"/>
      <c r="AR348" s="180"/>
    </row>
    <row r="349" spans="19:64" ht="8.1" customHeight="1">
      <c r="Z349" s="6"/>
      <c r="AC349" s="179"/>
      <c r="AD349" s="71"/>
      <c r="AE349" s="71"/>
      <c r="AF349" s="71"/>
      <c r="AG349" s="71"/>
      <c r="AH349" s="905"/>
      <c r="AI349" s="905"/>
      <c r="AJ349" s="905"/>
      <c r="AK349" s="905"/>
      <c r="AL349" s="71"/>
      <c r="AM349" s="71"/>
      <c r="AN349" s="71"/>
      <c r="AO349" s="71"/>
      <c r="AP349" s="71"/>
      <c r="AQ349" s="71"/>
      <c r="AR349" s="180"/>
    </row>
    <row r="350" spans="19:64" ht="8.1" customHeight="1">
      <c r="Z350" s="6"/>
      <c r="AC350" s="179"/>
      <c r="AD350" s="71"/>
      <c r="AE350" s="71"/>
      <c r="AF350" s="71"/>
      <c r="AG350" s="71"/>
      <c r="AH350" s="905"/>
      <c r="AI350" s="905"/>
      <c r="AJ350" s="905"/>
      <c r="AK350" s="905"/>
      <c r="AL350" s="71"/>
      <c r="AM350" s="71"/>
      <c r="AN350" s="71"/>
      <c r="AO350" s="71"/>
      <c r="AP350" s="71"/>
      <c r="AQ350" s="71"/>
      <c r="AR350" s="180"/>
    </row>
    <row r="351" spans="19:64" ht="8.1" customHeight="1">
      <c r="Z351" s="6"/>
      <c r="AC351" s="179"/>
      <c r="AD351" s="71"/>
      <c r="AE351" s="71"/>
      <c r="AF351" s="71"/>
      <c r="AG351" s="71"/>
      <c r="AH351" s="905"/>
      <c r="AI351" s="905"/>
      <c r="AJ351" s="905"/>
      <c r="AK351" s="905"/>
      <c r="AL351" s="71"/>
      <c r="AM351" s="71"/>
      <c r="AN351" s="71"/>
      <c r="AO351" s="71"/>
      <c r="AP351" s="71"/>
      <c r="AQ351" s="71"/>
      <c r="AR351" s="180"/>
    </row>
    <row r="352" spans="19:64" ht="8.1" customHeight="1">
      <c r="Y352" s="4"/>
      <c r="Z352" s="31"/>
      <c r="AB352" s="8"/>
      <c r="AC352" s="183"/>
      <c r="AD352" s="184"/>
      <c r="AE352" s="184"/>
      <c r="AF352" s="184"/>
      <c r="AG352" s="184"/>
      <c r="AH352" s="1108"/>
      <c r="AI352" s="1108"/>
      <c r="AJ352" s="1108"/>
      <c r="AK352" s="1108"/>
      <c r="AL352" s="184"/>
      <c r="AM352" s="184"/>
      <c r="AN352" s="184"/>
      <c r="AO352" s="184"/>
      <c r="AP352" s="184"/>
      <c r="AQ352" s="184"/>
      <c r="AR352" s="185"/>
    </row>
    <row r="353" spans="19:63" ht="8.1" customHeight="1">
      <c r="Z353" s="32"/>
      <c r="AA353" s="28"/>
    </row>
    <row r="354" spans="19:63" ht="8.1" customHeight="1"/>
    <row r="355" spans="19:63" ht="8.1" customHeight="1">
      <c r="S355" s="1109" t="s">
        <v>60</v>
      </c>
      <c r="T355" s="1109"/>
      <c r="U355" s="1109"/>
      <c r="V355" s="1109"/>
      <c r="W355" s="1109"/>
      <c r="X355" s="1109"/>
      <c r="Y355" s="1109"/>
    </row>
    <row r="356" spans="19:63" ht="8.1" customHeight="1">
      <c r="S356" s="1109"/>
      <c r="T356" s="1109"/>
      <c r="U356" s="1109"/>
      <c r="V356" s="1109"/>
      <c r="W356" s="1109"/>
      <c r="X356" s="1109"/>
      <c r="Y356" s="1109"/>
    </row>
    <row r="357" spans="19:63" ht="8.1" customHeight="1"/>
    <row r="358" spans="19:63" ht="8.1" customHeight="1">
      <c r="AI358" s="3"/>
    </row>
    <row r="359" spans="19:63" ht="8.1" customHeight="1">
      <c r="AB359" s="12"/>
      <c r="AC359" s="12"/>
      <c r="AD359" s="928">
        <f>AD290+AM290</f>
        <v>6.3874999999999993</v>
      </c>
      <c r="AE359" s="928"/>
      <c r="AF359" s="928"/>
      <c r="AG359" s="928"/>
      <c r="AH359" s="928"/>
      <c r="AI359" s="928"/>
      <c r="AJ359" s="928"/>
      <c r="AK359" s="928"/>
      <c r="AL359" s="928"/>
      <c r="AM359" s="928"/>
      <c r="AN359" s="928"/>
      <c r="AO359" s="928"/>
      <c r="AP359" s="928"/>
      <c r="AQ359" s="12">
        <v>8</v>
      </c>
      <c r="AR359" s="12"/>
      <c r="AS359" s="12"/>
    </row>
    <row r="360" spans="19:63" ht="8.1" customHeight="1">
      <c r="AB360" s="20"/>
      <c r="AC360" s="19"/>
      <c r="AD360" s="929"/>
      <c r="AE360" s="929"/>
      <c r="AF360" s="929"/>
      <c r="AG360" s="929"/>
      <c r="AH360" s="929"/>
      <c r="AI360" s="929"/>
      <c r="AJ360" s="929"/>
      <c r="AK360" s="929"/>
      <c r="AL360" s="929"/>
      <c r="AM360" s="929"/>
      <c r="AN360" s="929"/>
      <c r="AO360" s="929"/>
      <c r="AP360" s="929"/>
      <c r="AQ360" s="18"/>
      <c r="AR360" s="20"/>
      <c r="AS360" s="34"/>
    </row>
    <row r="361" spans="19:63" ht="8.1" customHeight="1">
      <c r="AB361" s="21"/>
      <c r="AK361" s="24"/>
      <c r="AR361" s="21"/>
    </row>
    <row r="362" spans="19:63" ht="8.1" customHeight="1">
      <c r="Z362" s="33"/>
      <c r="AA362" s="37"/>
      <c r="AB362" s="8"/>
      <c r="AC362" s="7"/>
      <c r="AS362" s="7"/>
    </row>
    <row r="363" spans="19:63" ht="8.1" customHeight="1">
      <c r="Z363" s="6"/>
      <c r="AA363" s="9"/>
      <c r="AC363" s="175"/>
      <c r="AD363" s="154"/>
      <c r="AE363" s="154"/>
      <c r="AF363" s="154"/>
      <c r="AG363" s="154"/>
      <c r="AH363" s="155"/>
      <c r="AI363" s="156"/>
      <c r="AJ363" s="156"/>
      <c r="AK363" s="153"/>
      <c r="AL363" s="154"/>
      <c r="AM363" s="154"/>
      <c r="AN363" s="154"/>
      <c r="AO363" s="154"/>
      <c r="AP363" s="154"/>
      <c r="AQ363" s="154"/>
      <c r="AR363" s="172"/>
      <c r="AW363" s="1067" t="s">
        <v>154</v>
      </c>
      <c r="AX363" s="1067"/>
      <c r="AY363" s="1067"/>
      <c r="AZ363" s="1067"/>
      <c r="BA363" s="922" t="s">
        <v>27</v>
      </c>
      <c r="BB363" s="922"/>
      <c r="BC363" s="1112">
        <f>AD359</f>
        <v>6.3874999999999993</v>
      </c>
      <c r="BD363" s="1112"/>
      <c r="BE363" s="1112"/>
      <c r="BF363" s="1112"/>
      <c r="BG363" s="937" t="s">
        <v>15</v>
      </c>
      <c r="BH363" s="1112">
        <f>V365</f>
        <v>2.9125000000000001</v>
      </c>
      <c r="BI363" s="1112"/>
      <c r="BJ363" s="1112"/>
      <c r="BK363" s="1112"/>
    </row>
    <row r="364" spans="19:63" ht="8.1" customHeight="1" thickBot="1">
      <c r="Z364" s="6"/>
      <c r="AC364" s="159"/>
      <c r="AH364" s="111"/>
      <c r="AI364" s="114"/>
      <c r="AJ364" s="114"/>
      <c r="AK364" s="112"/>
      <c r="AL364" s="904" t="s">
        <v>22</v>
      </c>
      <c r="AM364" s="904"/>
      <c r="AR364" s="2"/>
      <c r="AW364" s="1067"/>
      <c r="AX364" s="1067"/>
      <c r="AY364" s="1067"/>
      <c r="AZ364" s="1067"/>
      <c r="BA364" s="922"/>
      <c r="BB364" s="922"/>
      <c r="BC364" s="1112"/>
      <c r="BD364" s="1112"/>
      <c r="BE364" s="1112"/>
      <c r="BF364" s="1112"/>
      <c r="BG364" s="937"/>
      <c r="BH364" s="1112"/>
      <c r="BI364" s="1112"/>
      <c r="BJ364" s="1112"/>
      <c r="BK364" s="1112"/>
    </row>
    <row r="365" spans="19:63" ht="8.1" customHeight="1">
      <c r="V365" s="928">
        <f>P296</f>
        <v>2.9125000000000001</v>
      </c>
      <c r="W365" s="926"/>
      <c r="X365" s="926"/>
      <c r="Y365" s="926"/>
      <c r="Z365" s="1110"/>
      <c r="AC365" s="159"/>
      <c r="AL365" s="904"/>
      <c r="AM365" s="904"/>
      <c r="AR365" s="2"/>
      <c r="AW365" s="45"/>
      <c r="AX365" s="45"/>
      <c r="AY365" s="45"/>
      <c r="AZ365" s="45"/>
      <c r="BA365" s="45"/>
      <c r="BB365" s="45"/>
      <c r="BC365" s="45"/>
      <c r="BD365" s="45"/>
      <c r="BE365" s="45"/>
      <c r="BF365" s="45"/>
      <c r="BG365" s="45"/>
      <c r="BH365" s="45"/>
      <c r="BI365" s="45"/>
      <c r="BJ365" s="45"/>
      <c r="BK365" s="45"/>
    </row>
    <row r="366" spans="19:63" ht="8.1" customHeight="1">
      <c r="V366" s="926"/>
      <c r="W366" s="926"/>
      <c r="X366" s="926"/>
      <c r="Y366" s="926"/>
      <c r="Z366" s="1110"/>
      <c r="AC366" s="159"/>
      <c r="AR366" s="2"/>
      <c r="AW366" s="1067" t="s">
        <v>154</v>
      </c>
      <c r="AX366" s="1067"/>
      <c r="AY366" s="1067"/>
      <c r="AZ366" s="1067"/>
      <c r="BA366" s="922" t="s">
        <v>27</v>
      </c>
      <c r="BB366" s="922"/>
      <c r="BC366" s="1111">
        <f>BC363*BH363</f>
        <v>18.603593749999998</v>
      </c>
      <c r="BD366" s="1111"/>
      <c r="BE366" s="1111"/>
      <c r="BF366" s="1111"/>
      <c r="BG366" s="1111"/>
      <c r="BH366" s="1111"/>
      <c r="BI366" s="1111"/>
      <c r="BJ366" s="151"/>
      <c r="BK366" s="151"/>
    </row>
    <row r="367" spans="19:63" ht="8.1" customHeight="1">
      <c r="Z367" s="26"/>
      <c r="AC367" s="159"/>
      <c r="AR367" s="2"/>
      <c r="AW367" s="1067"/>
      <c r="AX367" s="1067"/>
      <c r="AY367" s="1067"/>
      <c r="AZ367" s="1067"/>
      <c r="BA367" s="922"/>
      <c r="BB367" s="922"/>
      <c r="BC367" s="1111"/>
      <c r="BD367" s="1111"/>
      <c r="BE367" s="1111"/>
      <c r="BF367" s="1111"/>
      <c r="BG367" s="1111"/>
      <c r="BH367" s="1111"/>
      <c r="BI367" s="1111"/>
      <c r="BJ367" s="151"/>
      <c r="BK367" s="151"/>
    </row>
    <row r="368" spans="19:63" ht="8.1" customHeight="1">
      <c r="Z368" s="26"/>
      <c r="AC368" s="159"/>
      <c r="AR368" s="2"/>
    </row>
    <row r="369" spans="19:63" ht="8.1" customHeight="1">
      <c r="Z369" s="27"/>
      <c r="AA369" s="8"/>
      <c r="AC369" s="174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73"/>
    </row>
    <row r="370" spans="19:63" ht="8.1" customHeight="1">
      <c r="Z370" s="26"/>
      <c r="AA370" s="28"/>
      <c r="AB370" s="24"/>
    </row>
    <row r="371" spans="19:63" ht="8.1" customHeight="1"/>
    <row r="372" spans="19:63" ht="8.1" customHeight="1">
      <c r="S372" s="1109" t="s">
        <v>61</v>
      </c>
      <c r="T372" s="1109"/>
      <c r="U372" s="1109"/>
      <c r="V372" s="1109"/>
      <c r="W372" s="1109"/>
      <c r="X372" s="1109"/>
      <c r="Y372" s="1109"/>
    </row>
    <row r="373" spans="19:63" ht="8.1" customHeight="1">
      <c r="S373" s="1109"/>
      <c r="T373" s="1109"/>
      <c r="U373" s="1109"/>
      <c r="V373" s="1109"/>
      <c r="W373" s="1109"/>
      <c r="X373" s="1109"/>
      <c r="Y373" s="1109"/>
    </row>
    <row r="374" spans="19:63" ht="8.1" customHeight="1"/>
    <row r="375" spans="19:63" ht="8.1" customHeight="1"/>
    <row r="376" spans="19:63" ht="8.1" customHeight="1">
      <c r="Y376" s="3"/>
      <c r="AB376" s="928">
        <f>X290</f>
        <v>3.0625</v>
      </c>
      <c r="AC376" s="926"/>
      <c r="AD376" s="926"/>
      <c r="AE376" s="926"/>
      <c r="AF376" s="12"/>
      <c r="AG376" s="12"/>
    </row>
    <row r="377" spans="19:63" ht="8.1" customHeight="1">
      <c r="Y377" s="23"/>
      <c r="Z377" s="22"/>
      <c r="AA377" s="8"/>
      <c r="AB377" s="1114"/>
      <c r="AC377" s="1114"/>
      <c r="AD377" s="1114"/>
      <c r="AE377" s="1114"/>
      <c r="AF377" s="20"/>
      <c r="AG377" s="19"/>
    </row>
    <row r="378" spans="19:63" ht="8.1" customHeight="1">
      <c r="Y378" s="21"/>
      <c r="AF378" s="21"/>
    </row>
    <row r="379" spans="19:63" ht="8.1" customHeight="1">
      <c r="V379" s="25"/>
      <c r="W379" s="27"/>
      <c r="X379" s="8"/>
      <c r="Z379" s="7"/>
      <c r="AG379" s="7"/>
    </row>
    <row r="380" spans="19:63" ht="8.1" customHeight="1">
      <c r="V380" s="25"/>
      <c r="W380" s="26"/>
      <c r="X380" s="28"/>
      <c r="Y380" s="24"/>
      <c r="Z380" s="175"/>
      <c r="AA380" s="154"/>
      <c r="AB380" s="154"/>
      <c r="AC380" s="154"/>
      <c r="AD380" s="154"/>
      <c r="AE380" s="154"/>
      <c r="AF380" s="172"/>
      <c r="AW380" s="1067" t="s">
        <v>154</v>
      </c>
      <c r="AX380" s="1067"/>
      <c r="AY380" s="1067"/>
      <c r="AZ380" s="1067"/>
      <c r="BA380" s="922" t="s">
        <v>27</v>
      </c>
      <c r="BB380" s="922"/>
      <c r="BC380" s="1112">
        <f>AB376</f>
        <v>3.0625</v>
      </c>
      <c r="BD380" s="1112"/>
      <c r="BE380" s="1112"/>
      <c r="BF380" s="1112"/>
      <c r="BG380" s="937" t="s">
        <v>120</v>
      </c>
      <c r="BH380" s="1112">
        <f>V383</f>
        <v>5.5875000000000004</v>
      </c>
      <c r="BI380" s="1112"/>
      <c r="BJ380" s="1112"/>
      <c r="BK380" s="1112"/>
    </row>
    <row r="381" spans="19:63" ht="8.1" customHeight="1">
      <c r="W381" s="6"/>
      <c r="Z381" s="159"/>
      <c r="AF381" s="2"/>
      <c r="AW381" s="1067"/>
      <c r="AX381" s="1067"/>
      <c r="AY381" s="1067"/>
      <c r="AZ381" s="1067"/>
      <c r="BA381" s="922"/>
      <c r="BB381" s="922"/>
      <c r="BC381" s="1112"/>
      <c r="BD381" s="1112"/>
      <c r="BE381" s="1112"/>
      <c r="BF381" s="1112"/>
      <c r="BG381" s="937"/>
      <c r="BH381" s="1112"/>
      <c r="BI381" s="1112"/>
      <c r="BJ381" s="1112"/>
      <c r="BK381" s="1112"/>
    </row>
    <row r="382" spans="19:63" ht="8.1" customHeight="1">
      <c r="W382" s="6"/>
      <c r="Z382" s="159"/>
      <c r="AF382" s="2"/>
      <c r="AW382" s="45"/>
      <c r="AX382" s="45"/>
      <c r="AY382" s="45"/>
      <c r="AZ382" s="45"/>
      <c r="BA382" s="45"/>
      <c r="BB382" s="45"/>
      <c r="BC382" s="45"/>
      <c r="BD382" s="45"/>
      <c r="BE382" s="45"/>
      <c r="BF382" s="45"/>
      <c r="BG382" s="45"/>
      <c r="BH382" s="45"/>
      <c r="BI382" s="45"/>
      <c r="BJ382" s="45"/>
      <c r="BK382" s="45"/>
    </row>
    <row r="383" spans="19:63" ht="8.1" customHeight="1">
      <c r="V383" s="1106">
        <f>P310+P302</f>
        <v>5.5875000000000004</v>
      </c>
      <c r="W383" s="1107"/>
      <c r="Z383" s="159"/>
      <c r="AB383" s="904" t="s">
        <v>23</v>
      </c>
      <c r="AC383" s="904"/>
      <c r="AF383" s="2"/>
      <c r="AW383" s="1067" t="s">
        <v>154</v>
      </c>
      <c r="AX383" s="1067"/>
      <c r="AY383" s="1067"/>
      <c r="AZ383" s="1067"/>
      <c r="BA383" s="922" t="s">
        <v>27</v>
      </c>
      <c r="BB383" s="922"/>
      <c r="BC383" s="1111">
        <f>BC380*BH380</f>
        <v>17.111718750000001</v>
      </c>
      <c r="BD383" s="1111"/>
      <c r="BE383" s="1111"/>
      <c r="BF383" s="1111"/>
      <c r="BG383" s="1111"/>
      <c r="BH383" s="1111"/>
      <c r="BI383" s="1111"/>
      <c r="BJ383" s="151"/>
      <c r="BK383" s="151"/>
    </row>
    <row r="384" spans="19:63" ht="8.1" customHeight="1" thickBot="1">
      <c r="V384" s="1106"/>
      <c r="W384" s="1107"/>
      <c r="Z384" s="159"/>
      <c r="AB384" s="904"/>
      <c r="AC384" s="904"/>
      <c r="AF384" s="2"/>
      <c r="AW384" s="1067"/>
      <c r="AX384" s="1067"/>
      <c r="AY384" s="1067"/>
      <c r="AZ384" s="1067"/>
      <c r="BA384" s="922"/>
      <c r="BB384" s="922"/>
      <c r="BC384" s="1111"/>
      <c r="BD384" s="1111"/>
      <c r="BE384" s="1111"/>
      <c r="BF384" s="1111"/>
      <c r="BG384" s="1111"/>
      <c r="BH384" s="1111"/>
      <c r="BI384" s="1111"/>
      <c r="BJ384" s="151"/>
      <c r="BK384" s="151"/>
    </row>
    <row r="385" spans="19:63" ht="7.5" customHeight="1">
      <c r="V385" s="1106"/>
      <c r="W385" s="1107"/>
      <c r="Z385" s="161"/>
      <c r="AA385" s="110"/>
      <c r="AF385" s="2"/>
    </row>
    <row r="386" spans="19:63" ht="6" customHeight="1" thickBot="1">
      <c r="V386" s="1106"/>
      <c r="W386" s="1107"/>
      <c r="Z386" s="157"/>
      <c r="AA386" s="112"/>
      <c r="AF386" s="2"/>
    </row>
    <row r="387" spans="19:63" ht="8.1" customHeight="1">
      <c r="V387" s="1106"/>
      <c r="W387" s="1107"/>
      <c r="Z387" s="159"/>
      <c r="AF387" s="2"/>
    </row>
    <row r="388" spans="19:63" ht="8.1" customHeight="1">
      <c r="W388" s="38"/>
      <c r="Z388" s="159"/>
      <c r="AF388" s="2"/>
    </row>
    <row r="389" spans="19:63" ht="8.1" customHeight="1">
      <c r="W389" s="38"/>
      <c r="Z389" s="159"/>
      <c r="AF389" s="2"/>
    </row>
    <row r="390" spans="19:63" ht="8.1" customHeight="1">
      <c r="V390" s="25"/>
      <c r="W390" s="26"/>
      <c r="Z390" s="159"/>
      <c r="AF390" s="2"/>
    </row>
    <row r="391" spans="19:63" ht="8.1" customHeight="1">
      <c r="V391" s="25"/>
      <c r="W391" s="27"/>
      <c r="Y391" s="8"/>
      <c r="Z391" s="174"/>
      <c r="AA391" s="1"/>
      <c r="AB391" s="1"/>
      <c r="AC391" s="1"/>
      <c r="AD391" s="1"/>
      <c r="AE391" s="1"/>
      <c r="AF391" s="173"/>
    </row>
    <row r="392" spans="19:63" ht="8.1" customHeight="1">
      <c r="V392" s="25"/>
      <c r="W392" s="30"/>
      <c r="X392" s="28"/>
    </row>
    <row r="393" spans="19:63" ht="8.1" customHeight="1"/>
    <row r="394" spans="19:63" ht="8.1" customHeight="1">
      <c r="S394" s="1109" t="s">
        <v>62</v>
      </c>
      <c r="T394" s="1109"/>
      <c r="U394" s="1109"/>
      <c r="V394" s="1109"/>
      <c r="W394" s="1109"/>
      <c r="X394" s="1109"/>
      <c r="Y394" s="1109"/>
    </row>
    <row r="395" spans="19:63" ht="8.1" customHeight="1">
      <c r="S395" s="1109"/>
      <c r="T395" s="1109"/>
      <c r="U395" s="1109"/>
      <c r="V395" s="1109"/>
      <c r="W395" s="1109"/>
      <c r="X395" s="1109"/>
      <c r="Y395" s="1109"/>
    </row>
    <row r="396" spans="19:63" ht="8.1" customHeight="1"/>
    <row r="397" spans="19:63" ht="8.1" customHeight="1"/>
    <row r="398" spans="19:63" ht="8.1" customHeight="1">
      <c r="Y398" s="3"/>
      <c r="AB398" s="928">
        <f>X290</f>
        <v>3.0625</v>
      </c>
      <c r="AC398" s="926"/>
      <c r="AD398" s="926"/>
      <c r="AE398" s="926"/>
      <c r="AF398" s="12"/>
    </row>
    <row r="399" spans="19:63" ht="8.1" customHeight="1">
      <c r="Y399" s="23"/>
      <c r="Z399" s="22"/>
      <c r="AA399" s="8"/>
      <c r="AB399" s="1114"/>
      <c r="AC399" s="1114"/>
      <c r="AD399" s="1114"/>
      <c r="AE399" s="1114"/>
      <c r="AF399" s="20"/>
      <c r="AG399" s="36"/>
    </row>
    <row r="400" spans="19:63" ht="8.1" customHeight="1">
      <c r="Y400" s="21"/>
      <c r="AF400" s="21"/>
      <c r="AW400" s="1067" t="s">
        <v>154</v>
      </c>
      <c r="AX400" s="1067"/>
      <c r="AY400" s="1067"/>
      <c r="AZ400" s="1067"/>
      <c r="BA400" s="922" t="s">
        <v>27</v>
      </c>
      <c r="BB400" s="922"/>
      <c r="BC400" s="1112">
        <f>AB398</f>
        <v>3.0625</v>
      </c>
      <c r="BD400" s="1112"/>
      <c r="BE400" s="1112"/>
      <c r="BF400" s="1112"/>
      <c r="BG400" s="937" t="s">
        <v>120</v>
      </c>
      <c r="BH400" s="1112">
        <f>T404</f>
        <v>2.9125000000000001</v>
      </c>
      <c r="BI400" s="1112"/>
      <c r="BJ400" s="1112"/>
      <c r="BK400" s="1112"/>
    </row>
    <row r="401" spans="15:63" ht="8.1" customHeight="1">
      <c r="W401" s="33"/>
      <c r="X401" s="37"/>
      <c r="Y401" s="23"/>
      <c r="AF401" s="6"/>
      <c r="AW401" s="1067"/>
      <c r="AX401" s="1067"/>
      <c r="AY401" s="1067"/>
      <c r="AZ401" s="1067"/>
      <c r="BA401" s="922"/>
      <c r="BB401" s="922"/>
      <c r="BC401" s="1112"/>
      <c r="BD401" s="1112"/>
      <c r="BE401" s="1112"/>
      <c r="BF401" s="1112"/>
      <c r="BG401" s="937"/>
      <c r="BH401" s="1112"/>
      <c r="BI401" s="1112"/>
      <c r="BJ401" s="1112"/>
      <c r="BK401" s="1112"/>
    </row>
    <row r="402" spans="15:63" ht="8.1" customHeight="1">
      <c r="W402" s="6"/>
      <c r="X402" s="9"/>
      <c r="Z402" s="106"/>
      <c r="AA402" s="153"/>
      <c r="AB402" s="154"/>
      <c r="AC402" s="154"/>
      <c r="AD402" s="154"/>
      <c r="AE402" s="154"/>
      <c r="AF402" s="172"/>
      <c r="AW402" s="45"/>
      <c r="AX402" s="45"/>
      <c r="AY402" s="45"/>
      <c r="AZ402" s="45"/>
      <c r="BA402" s="45"/>
      <c r="BB402" s="45"/>
      <c r="BC402" s="45"/>
      <c r="BD402" s="45"/>
      <c r="BE402" s="45"/>
      <c r="BF402" s="45"/>
      <c r="BG402" s="45"/>
      <c r="BH402" s="45"/>
      <c r="BI402" s="45"/>
      <c r="BJ402" s="45"/>
      <c r="BK402" s="45"/>
    </row>
    <row r="403" spans="15:63" ht="8.1" customHeight="1" thickBot="1">
      <c r="W403" s="6"/>
      <c r="Z403" s="157"/>
      <c r="AA403" s="112"/>
      <c r="AB403" s="904" t="s">
        <v>21</v>
      </c>
      <c r="AC403" s="904"/>
      <c r="AF403" s="2"/>
      <c r="AW403" s="1067" t="s">
        <v>154</v>
      </c>
      <c r="AX403" s="1067"/>
      <c r="AY403" s="1067"/>
      <c r="AZ403" s="1067"/>
      <c r="BA403" s="922" t="s">
        <v>27</v>
      </c>
      <c r="BB403" s="922"/>
      <c r="BC403" s="1111">
        <f>BC400*BH400</f>
        <v>8.9195312500000004</v>
      </c>
      <c r="BD403" s="1111"/>
      <c r="BE403" s="1111"/>
      <c r="BF403" s="1111"/>
      <c r="BG403" s="1111"/>
      <c r="BH403" s="1111"/>
      <c r="BI403" s="1111"/>
      <c r="BJ403" s="151"/>
      <c r="BK403" s="151"/>
    </row>
    <row r="404" spans="15:63" ht="8.1" customHeight="1">
      <c r="T404" s="928">
        <f>P296</f>
        <v>2.9125000000000001</v>
      </c>
      <c r="U404" s="928"/>
      <c r="V404" s="928"/>
      <c r="W404" s="1174"/>
      <c r="Z404" s="159"/>
      <c r="AB404" s="904"/>
      <c r="AC404" s="904"/>
      <c r="AF404" s="2"/>
      <c r="AW404" s="1067"/>
      <c r="AX404" s="1067"/>
      <c r="AY404" s="1067"/>
      <c r="AZ404" s="1067"/>
      <c r="BA404" s="922"/>
      <c r="BB404" s="922"/>
      <c r="BC404" s="1111"/>
      <c r="BD404" s="1111"/>
      <c r="BE404" s="1111"/>
      <c r="BF404" s="1111"/>
      <c r="BG404" s="1111"/>
      <c r="BH404" s="1111"/>
      <c r="BI404" s="1111"/>
      <c r="BJ404" s="151"/>
      <c r="BK404" s="151"/>
    </row>
    <row r="405" spans="15:63" ht="8.1" customHeight="1">
      <c r="T405" s="928"/>
      <c r="U405" s="928"/>
      <c r="V405" s="928"/>
      <c r="W405" s="1174"/>
      <c r="Z405" s="159"/>
      <c r="AF405" s="2"/>
    </row>
    <row r="406" spans="15:63" ht="8.1" customHeight="1">
      <c r="V406" s="25">
        <v>6</v>
      </c>
      <c r="W406" s="26"/>
      <c r="Z406" s="159"/>
      <c r="AF406" s="2"/>
    </row>
    <row r="407" spans="15:63" ht="8.1" customHeight="1">
      <c r="V407" s="25"/>
      <c r="W407" s="26"/>
      <c r="Z407" s="159"/>
      <c r="AF407" s="2"/>
    </row>
    <row r="408" spans="15:63" ht="8.1" customHeight="1">
      <c r="V408" s="25"/>
      <c r="W408" s="27"/>
      <c r="X408" s="8"/>
      <c r="Z408" s="174"/>
      <c r="AA408" s="1"/>
      <c r="AB408" s="1"/>
      <c r="AC408" s="1"/>
      <c r="AD408" s="1"/>
      <c r="AE408" s="1"/>
      <c r="AF408" s="173"/>
    </row>
    <row r="409" spans="15:63" ht="8.1" customHeight="1">
      <c r="X409" s="28"/>
      <c r="Y409" s="24"/>
    </row>
    <row r="410" spans="15:63" ht="8.1" customHeight="1"/>
    <row r="411" spans="15:63" ht="8.1" customHeight="1"/>
    <row r="412" spans="15:63" ht="8.1" customHeight="1">
      <c r="O412" s="1169" t="s">
        <v>31</v>
      </c>
      <c r="P412" s="1116" t="s">
        <v>63</v>
      </c>
      <c r="Q412" s="1116"/>
      <c r="R412" s="1116"/>
      <c r="S412" s="1116"/>
      <c r="T412" s="1116"/>
      <c r="U412" s="1116"/>
      <c r="V412" s="1116"/>
      <c r="W412" s="1116"/>
      <c r="X412" s="1116"/>
      <c r="Y412" s="1116"/>
      <c r="Z412" s="1116"/>
      <c r="AA412" s="1116"/>
      <c r="AB412" s="1116"/>
      <c r="AC412" s="1116"/>
      <c r="AD412" s="1116"/>
      <c r="AE412" s="1116"/>
      <c r="AF412" s="1116"/>
      <c r="AG412" s="1116"/>
      <c r="AH412" s="1116"/>
      <c r="AI412" s="1116"/>
      <c r="AJ412" s="1116"/>
      <c r="AK412" s="1116"/>
      <c r="AL412" s="1116"/>
      <c r="AM412" s="1116"/>
      <c r="AN412" s="1116"/>
      <c r="AO412" s="1116"/>
      <c r="AP412" s="1116"/>
      <c r="AQ412" s="1116"/>
      <c r="AR412" s="1116"/>
      <c r="AS412" s="1116"/>
      <c r="AT412" s="1116"/>
      <c r="AU412" s="1116"/>
      <c r="AV412" s="1116"/>
      <c r="AW412" s="1116"/>
      <c r="AX412" s="1116"/>
      <c r="AY412" s="1116"/>
    </row>
    <row r="413" spans="15:63" ht="8.1" customHeight="1">
      <c r="O413" s="1169"/>
      <c r="P413" s="1116"/>
      <c r="Q413" s="1116"/>
      <c r="R413" s="1116"/>
      <c r="S413" s="1116"/>
      <c r="T413" s="1116"/>
      <c r="U413" s="1116"/>
      <c r="V413" s="1116"/>
      <c r="W413" s="1116"/>
      <c r="X413" s="1116"/>
      <c r="Y413" s="1116"/>
      <c r="Z413" s="1116"/>
      <c r="AA413" s="1116"/>
      <c r="AB413" s="1116"/>
      <c r="AC413" s="1116"/>
      <c r="AD413" s="1116"/>
      <c r="AE413" s="1116"/>
      <c r="AF413" s="1116"/>
      <c r="AG413" s="1116"/>
      <c r="AH413" s="1116"/>
      <c r="AI413" s="1116"/>
      <c r="AJ413" s="1116"/>
      <c r="AK413" s="1116"/>
      <c r="AL413" s="1116"/>
      <c r="AM413" s="1116"/>
      <c r="AN413" s="1116"/>
      <c r="AO413" s="1116"/>
      <c r="AP413" s="1116"/>
      <c r="AQ413" s="1116"/>
      <c r="AR413" s="1116"/>
      <c r="AS413" s="1116"/>
      <c r="AT413" s="1116"/>
      <c r="AU413" s="1116"/>
      <c r="AV413" s="1116"/>
      <c r="AW413" s="1116"/>
      <c r="AX413" s="1116"/>
      <c r="AY413" s="1116"/>
    </row>
    <row r="414" spans="15:63" ht="8.1" customHeight="1"/>
    <row r="415" spans="15:63" ht="8.1" customHeight="1">
      <c r="Q415" s="1119" t="s">
        <v>57</v>
      </c>
      <c r="R415" s="1119"/>
      <c r="S415" s="1119"/>
      <c r="T415" s="904" t="s">
        <v>27</v>
      </c>
      <c r="U415" s="904"/>
      <c r="V415" s="1117" t="s">
        <v>64</v>
      </c>
      <c r="W415" s="1117"/>
      <c r="X415" s="1117"/>
      <c r="Y415" s="1117"/>
      <c r="Z415" s="1118" t="s">
        <v>15</v>
      </c>
      <c r="AA415" s="1115" t="s">
        <v>119</v>
      </c>
      <c r="AB415" s="1115"/>
      <c r="AC415" s="1115"/>
      <c r="AD415" s="1115"/>
    </row>
    <row r="416" spans="15:63" ht="8.1" customHeight="1">
      <c r="Q416" s="1119"/>
      <c r="R416" s="1119"/>
      <c r="S416" s="1119"/>
      <c r="T416" s="904"/>
      <c r="U416" s="904"/>
      <c r="V416" s="1117"/>
      <c r="W416" s="1117"/>
      <c r="X416" s="1117"/>
      <c r="Y416" s="1117"/>
      <c r="Z416" s="1118"/>
      <c r="AA416" s="1115"/>
      <c r="AB416" s="1115"/>
      <c r="AC416" s="1115"/>
      <c r="AD416" s="1115"/>
    </row>
    <row r="417" spans="17:39" ht="8.1" customHeight="1">
      <c r="Q417" s="186"/>
      <c r="R417" s="186"/>
      <c r="S417" s="186"/>
    </row>
    <row r="418" spans="17:39" ht="8.1" customHeight="1">
      <c r="Q418" s="1119" t="s">
        <v>56</v>
      </c>
      <c r="R418" s="1119"/>
      <c r="S418" s="1119"/>
      <c r="T418" s="904" t="s">
        <v>27</v>
      </c>
      <c r="U418" s="904"/>
      <c r="V418" s="1117" t="s">
        <v>65</v>
      </c>
      <c r="W418" s="1117"/>
      <c r="X418" s="1117"/>
      <c r="Y418" s="1117"/>
      <c r="Z418" s="1118" t="s">
        <v>15</v>
      </c>
      <c r="AA418" s="1115" t="s">
        <v>119</v>
      </c>
      <c r="AB418" s="1115"/>
      <c r="AC418" s="1115"/>
      <c r="AD418" s="1115"/>
    </row>
    <row r="419" spans="17:39" ht="8.1" customHeight="1">
      <c r="Q419" s="1119"/>
      <c r="R419" s="1119"/>
      <c r="S419" s="1119"/>
      <c r="T419" s="904"/>
      <c r="U419" s="904"/>
      <c r="V419" s="1117"/>
      <c r="W419" s="1117"/>
      <c r="X419" s="1117"/>
      <c r="Y419" s="1117"/>
      <c r="Z419" s="1118"/>
      <c r="AA419" s="1115"/>
      <c r="AB419" s="1115"/>
      <c r="AC419" s="1115"/>
      <c r="AD419" s="1115"/>
    </row>
    <row r="420" spans="17:39" ht="8.1" customHeight="1"/>
    <row r="421" spans="17:39" ht="8.1" customHeight="1">
      <c r="Q421" s="903" t="s">
        <v>59</v>
      </c>
      <c r="R421" s="903"/>
      <c r="S421" s="903"/>
      <c r="T421" s="903"/>
      <c r="U421" s="903"/>
      <c r="V421" s="903"/>
      <c r="W421" s="903"/>
      <c r="X421" s="903"/>
    </row>
    <row r="422" spans="17:39" ht="8.1" customHeight="1">
      <c r="Q422" s="903"/>
      <c r="R422" s="903"/>
      <c r="S422" s="903"/>
      <c r="T422" s="903"/>
      <c r="U422" s="903"/>
      <c r="V422" s="903"/>
      <c r="W422" s="903"/>
      <c r="X422" s="903"/>
    </row>
    <row r="423" spans="17:39" ht="8.1" customHeight="1"/>
    <row r="424" spans="17:39" ht="8.1" customHeight="1">
      <c r="Q424" s="923" t="s">
        <v>57</v>
      </c>
      <c r="R424" s="923"/>
      <c r="S424" s="923"/>
      <c r="T424" s="922" t="s">
        <v>27</v>
      </c>
      <c r="U424" s="922"/>
      <c r="V424" s="924">
        <f>AD271</f>
        <v>8.5898865761689311</v>
      </c>
      <c r="W424" s="924"/>
      <c r="X424" s="924"/>
      <c r="Y424" s="924"/>
      <c r="Z424" s="937" t="s">
        <v>15</v>
      </c>
      <c r="AA424" s="924">
        <f>BC344</f>
        <v>35.690156250000001</v>
      </c>
      <c r="AB424" s="924"/>
      <c r="AC424" s="924"/>
      <c r="AD424" s="924"/>
      <c r="AE424" s="922" t="s">
        <v>27</v>
      </c>
      <c r="AF424" s="1020">
        <f>V424*AA424</f>
        <v>306.57439407324671</v>
      </c>
      <c r="AG424" s="1020"/>
      <c r="AH424" s="1020"/>
      <c r="AI424" s="1020"/>
      <c r="AJ424" s="1020"/>
      <c r="AK424" s="1020"/>
      <c r="AL424" s="1020"/>
      <c r="AM424" s="1020"/>
    </row>
    <row r="425" spans="17:39" ht="8.1" customHeight="1">
      <c r="Q425" s="923"/>
      <c r="R425" s="923"/>
      <c r="S425" s="923"/>
      <c r="T425" s="922"/>
      <c r="U425" s="922"/>
      <c r="V425" s="924"/>
      <c r="W425" s="924"/>
      <c r="X425" s="924"/>
      <c r="Y425" s="924"/>
      <c r="Z425" s="937"/>
      <c r="AA425" s="924"/>
      <c r="AB425" s="924"/>
      <c r="AC425" s="924"/>
      <c r="AD425" s="924"/>
      <c r="AE425" s="922"/>
      <c r="AF425" s="1020"/>
      <c r="AG425" s="1020"/>
      <c r="AH425" s="1020"/>
      <c r="AI425" s="1020"/>
      <c r="AJ425" s="1020"/>
      <c r="AK425" s="1020"/>
      <c r="AL425" s="1020"/>
      <c r="AM425" s="1020"/>
    </row>
    <row r="426" spans="17:39" ht="8.1" customHeight="1"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5"/>
      <c r="AC426" s="45"/>
      <c r="AD426" s="45"/>
      <c r="AE426" s="45"/>
      <c r="AF426" s="187"/>
      <c r="AG426" s="187"/>
      <c r="AH426" s="187"/>
      <c r="AI426" s="187"/>
      <c r="AJ426" s="187"/>
      <c r="AK426" s="187"/>
      <c r="AL426" s="187"/>
      <c r="AM426" s="187"/>
    </row>
    <row r="427" spans="17:39" ht="8.1" customHeight="1">
      <c r="Q427" s="923" t="s">
        <v>56</v>
      </c>
      <c r="R427" s="923"/>
      <c r="S427" s="923"/>
      <c r="T427" s="922" t="s">
        <v>27</v>
      </c>
      <c r="U427" s="922"/>
      <c r="V427" s="924">
        <f>AD277</f>
        <v>2.3390226244343899</v>
      </c>
      <c r="W427" s="924"/>
      <c r="X427" s="924"/>
      <c r="Y427" s="924"/>
      <c r="Z427" s="937" t="s">
        <v>15</v>
      </c>
      <c r="AA427" s="924">
        <f>AA424</f>
        <v>35.690156250000001</v>
      </c>
      <c r="AB427" s="924"/>
      <c r="AC427" s="924"/>
      <c r="AD427" s="924"/>
      <c r="AE427" s="922" t="s">
        <v>27</v>
      </c>
      <c r="AF427" s="1020">
        <f>V427*AA427</f>
        <v>83.480082938348446</v>
      </c>
      <c r="AG427" s="1020"/>
      <c r="AH427" s="1020"/>
      <c r="AI427" s="1020"/>
      <c r="AJ427" s="1020"/>
      <c r="AK427" s="1020"/>
      <c r="AL427" s="1020"/>
      <c r="AM427" s="1020"/>
    </row>
    <row r="428" spans="17:39" ht="7.5" customHeight="1">
      <c r="Q428" s="923"/>
      <c r="R428" s="923"/>
      <c r="S428" s="923"/>
      <c r="T428" s="922"/>
      <c r="U428" s="922"/>
      <c r="V428" s="924"/>
      <c r="W428" s="924"/>
      <c r="X428" s="924"/>
      <c r="Y428" s="924"/>
      <c r="Z428" s="937"/>
      <c r="AA428" s="924"/>
      <c r="AB428" s="924"/>
      <c r="AC428" s="924"/>
      <c r="AD428" s="924"/>
      <c r="AE428" s="922"/>
      <c r="AF428" s="1020"/>
      <c r="AG428" s="1020"/>
      <c r="AH428" s="1020"/>
      <c r="AI428" s="1020"/>
      <c r="AJ428" s="1020"/>
      <c r="AK428" s="1020"/>
      <c r="AL428" s="1020"/>
      <c r="AM428" s="1020"/>
    </row>
    <row r="429" spans="17:39" ht="8.1" customHeight="1"/>
    <row r="430" spans="17:39" ht="8.1" customHeight="1">
      <c r="S430" s="1120" t="s">
        <v>66</v>
      </c>
      <c r="T430" s="933"/>
      <c r="U430" s="922" t="s">
        <v>27</v>
      </c>
      <c r="V430" s="1020">
        <f>AF424+AF427</f>
        <v>390.05447701159517</v>
      </c>
      <c r="W430" s="1020"/>
      <c r="X430" s="1020"/>
      <c r="Y430" s="1020"/>
      <c r="Z430" s="1020"/>
      <c r="AA430" s="1020"/>
      <c r="AB430" s="1020"/>
      <c r="AC430" s="1020"/>
    </row>
    <row r="431" spans="17:39" ht="8.1" customHeight="1">
      <c r="S431" s="933"/>
      <c r="T431" s="933"/>
      <c r="U431" s="922"/>
      <c r="V431" s="1020"/>
      <c r="W431" s="1020"/>
      <c r="X431" s="1020"/>
      <c r="Y431" s="1020"/>
      <c r="Z431" s="1020"/>
      <c r="AA431" s="1020"/>
      <c r="AB431" s="1020"/>
      <c r="AC431" s="1020"/>
    </row>
    <row r="432" spans="17:39" ht="8.1" customHeight="1"/>
    <row r="433" spans="17:39" ht="8.1" customHeight="1"/>
    <row r="434" spans="17:39" ht="8.1" customHeight="1">
      <c r="Q434" s="903" t="s">
        <v>60</v>
      </c>
      <c r="R434" s="903"/>
      <c r="S434" s="903"/>
      <c r="T434" s="903"/>
      <c r="U434" s="903"/>
      <c r="V434" s="903"/>
      <c r="W434" s="903"/>
      <c r="X434" s="903"/>
    </row>
    <row r="435" spans="17:39" ht="8.1" customHeight="1">
      <c r="Q435" s="903"/>
      <c r="R435" s="903"/>
      <c r="S435" s="903"/>
      <c r="T435" s="903"/>
      <c r="U435" s="903"/>
      <c r="V435" s="903"/>
      <c r="W435" s="903"/>
      <c r="X435" s="903"/>
    </row>
    <row r="436" spans="17:39" ht="8.1" customHeight="1"/>
    <row r="437" spans="17:39" ht="8.1" customHeight="1">
      <c r="Q437" s="923" t="s">
        <v>57</v>
      </c>
      <c r="R437" s="923"/>
      <c r="S437" s="923"/>
      <c r="T437" s="922" t="s">
        <v>27</v>
      </c>
      <c r="U437" s="922"/>
      <c r="V437" s="924">
        <f>V424</f>
        <v>8.5898865761689311</v>
      </c>
      <c r="W437" s="924"/>
      <c r="X437" s="924"/>
      <c r="Y437" s="924"/>
      <c r="Z437" s="937" t="s">
        <v>15</v>
      </c>
      <c r="AA437" s="924">
        <f>BC366</f>
        <v>18.603593749999998</v>
      </c>
      <c r="AB437" s="924"/>
      <c r="AC437" s="924"/>
      <c r="AD437" s="924"/>
      <c r="AE437" s="922" t="s">
        <v>27</v>
      </c>
      <c r="AF437" s="1098">
        <f>V437*AA437</f>
        <v>159.80276022162522</v>
      </c>
      <c r="AG437" s="1098"/>
      <c r="AH437" s="1098"/>
      <c r="AI437" s="1098"/>
      <c r="AJ437" s="1098"/>
      <c r="AK437" s="1098"/>
      <c r="AL437" s="1098"/>
      <c r="AM437" s="1098"/>
    </row>
    <row r="438" spans="17:39" ht="8.1" customHeight="1">
      <c r="Q438" s="923"/>
      <c r="R438" s="923"/>
      <c r="S438" s="923"/>
      <c r="T438" s="922"/>
      <c r="U438" s="922"/>
      <c r="V438" s="924"/>
      <c r="W438" s="924"/>
      <c r="X438" s="924"/>
      <c r="Y438" s="924"/>
      <c r="Z438" s="937"/>
      <c r="AA438" s="924"/>
      <c r="AB438" s="924"/>
      <c r="AC438" s="924"/>
      <c r="AD438" s="924"/>
      <c r="AE438" s="922"/>
      <c r="AF438" s="1098"/>
      <c r="AG438" s="1098"/>
      <c r="AH438" s="1098"/>
      <c r="AI438" s="1098"/>
      <c r="AJ438" s="1098"/>
      <c r="AK438" s="1098"/>
      <c r="AL438" s="1098"/>
      <c r="AM438" s="1098"/>
    </row>
    <row r="439" spans="17:39" ht="8.1" customHeight="1"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5"/>
      <c r="AC439" s="45"/>
      <c r="AD439" s="45"/>
      <c r="AE439" s="45"/>
      <c r="AF439" s="45"/>
      <c r="AG439" s="45"/>
      <c r="AH439" s="45"/>
      <c r="AI439" s="45"/>
      <c r="AJ439" s="45"/>
      <c r="AK439" s="45"/>
      <c r="AL439" s="45"/>
      <c r="AM439" s="45"/>
    </row>
    <row r="440" spans="17:39" ht="8.1" customHeight="1">
      <c r="Q440" s="923" t="s">
        <v>56</v>
      </c>
      <c r="R440" s="923"/>
      <c r="S440" s="923"/>
      <c r="T440" s="922" t="s">
        <v>27</v>
      </c>
      <c r="U440" s="922"/>
      <c r="V440" s="924">
        <f>V427</f>
        <v>2.3390226244343899</v>
      </c>
      <c r="W440" s="924"/>
      <c r="X440" s="924"/>
      <c r="Y440" s="924"/>
      <c r="Z440" s="937" t="s">
        <v>15</v>
      </c>
      <c r="AA440" s="924">
        <f>AA437</f>
        <v>18.603593749999998</v>
      </c>
      <c r="AB440" s="924"/>
      <c r="AC440" s="924"/>
      <c r="AD440" s="924"/>
      <c r="AE440" s="922" t="s">
        <v>27</v>
      </c>
      <c r="AF440" s="1098">
        <f>V440*AA440</f>
        <v>43.514226677036206</v>
      </c>
      <c r="AG440" s="1098"/>
      <c r="AH440" s="1098"/>
      <c r="AI440" s="1098"/>
      <c r="AJ440" s="1098"/>
      <c r="AK440" s="1098"/>
      <c r="AL440" s="1098"/>
      <c r="AM440" s="1098"/>
    </row>
    <row r="441" spans="17:39" ht="8.1" customHeight="1">
      <c r="Q441" s="923"/>
      <c r="R441" s="923"/>
      <c r="S441" s="923"/>
      <c r="T441" s="922"/>
      <c r="U441" s="922"/>
      <c r="V441" s="924"/>
      <c r="W441" s="924"/>
      <c r="X441" s="924"/>
      <c r="Y441" s="924"/>
      <c r="Z441" s="937"/>
      <c r="AA441" s="924"/>
      <c r="AB441" s="924"/>
      <c r="AC441" s="924"/>
      <c r="AD441" s="924"/>
      <c r="AE441" s="922"/>
      <c r="AF441" s="1098"/>
      <c r="AG441" s="1098"/>
      <c r="AH441" s="1098"/>
      <c r="AI441" s="1098"/>
      <c r="AJ441" s="1098"/>
      <c r="AK441" s="1098"/>
      <c r="AL441" s="1098"/>
      <c r="AM441" s="1098"/>
    </row>
    <row r="442" spans="17:39" ht="8.1" customHeight="1">
      <c r="S442" s="39"/>
      <c r="T442" s="39"/>
      <c r="U442" s="14"/>
      <c r="V442" s="40"/>
      <c r="W442" s="40"/>
      <c r="X442" s="40"/>
      <c r="Y442" s="40"/>
      <c r="Z442" s="14"/>
      <c r="AA442" s="40"/>
      <c r="AB442" s="40"/>
      <c r="AC442" s="40"/>
      <c r="AD442" s="40"/>
      <c r="AE442" s="14"/>
      <c r="AF442" s="41"/>
      <c r="AG442" s="41"/>
      <c r="AH442" s="41"/>
      <c r="AI442" s="41"/>
      <c r="AJ442" s="41"/>
      <c r="AK442" s="41"/>
      <c r="AL442" s="41"/>
      <c r="AM442" s="41"/>
    </row>
    <row r="443" spans="17:39" ht="8.1" customHeight="1">
      <c r="S443" s="1120" t="s">
        <v>66</v>
      </c>
      <c r="T443" s="933"/>
      <c r="U443" s="922" t="s">
        <v>27</v>
      </c>
      <c r="V443" s="1020">
        <f>AF437+AF440</f>
        <v>203.31698689866141</v>
      </c>
      <c r="W443" s="1020"/>
      <c r="X443" s="1020"/>
      <c r="Y443" s="1020"/>
      <c r="Z443" s="1020"/>
      <c r="AA443" s="1020"/>
      <c r="AB443" s="1020"/>
      <c r="AC443" s="1020"/>
      <c r="AD443" s="40"/>
      <c r="AE443" s="14"/>
      <c r="AF443" s="41"/>
      <c r="AG443" s="41"/>
      <c r="AH443" s="41"/>
      <c r="AI443" s="41"/>
      <c r="AJ443" s="41"/>
      <c r="AK443" s="41"/>
      <c r="AL443" s="41"/>
      <c r="AM443" s="41"/>
    </row>
    <row r="444" spans="17:39" ht="8.1" customHeight="1">
      <c r="S444" s="933"/>
      <c r="T444" s="933"/>
      <c r="U444" s="922"/>
      <c r="V444" s="1020"/>
      <c r="W444" s="1020"/>
      <c r="X444" s="1020"/>
      <c r="Y444" s="1020"/>
      <c r="Z444" s="1020"/>
      <c r="AA444" s="1020"/>
      <c r="AB444" s="1020"/>
      <c r="AC444" s="1020"/>
      <c r="AD444" s="40"/>
      <c r="AE444" s="14"/>
      <c r="AF444" s="41"/>
      <c r="AG444" s="41"/>
      <c r="AH444" s="41"/>
      <c r="AI444" s="41"/>
      <c r="AJ444" s="41"/>
      <c r="AK444" s="41"/>
      <c r="AL444" s="41"/>
      <c r="AM444" s="41"/>
    </row>
    <row r="445" spans="17:39" ht="8.1" customHeight="1"/>
    <row r="446" spans="17:39" ht="8.1" customHeight="1"/>
    <row r="447" spans="17:39" ht="8.1" customHeight="1">
      <c r="Q447" s="903" t="s">
        <v>61</v>
      </c>
      <c r="R447" s="903"/>
      <c r="S447" s="903"/>
      <c r="T447" s="903"/>
      <c r="U447" s="903"/>
      <c r="V447" s="903"/>
      <c r="W447" s="903"/>
      <c r="X447" s="903"/>
    </row>
    <row r="448" spans="17:39" ht="8.1" customHeight="1">
      <c r="Q448" s="903"/>
      <c r="R448" s="903"/>
      <c r="S448" s="903"/>
      <c r="T448" s="903"/>
      <c r="U448" s="903"/>
      <c r="V448" s="903"/>
      <c r="W448" s="903"/>
      <c r="X448" s="903"/>
    </row>
    <row r="449" spans="17:39" ht="8.1" customHeight="1"/>
    <row r="450" spans="17:39" ht="8.1" customHeight="1">
      <c r="Q450" s="923" t="s">
        <v>57</v>
      </c>
      <c r="R450" s="923"/>
      <c r="S450" s="923"/>
      <c r="T450" s="922" t="s">
        <v>27</v>
      </c>
      <c r="U450" s="922"/>
      <c r="V450" s="924">
        <f>V437</f>
        <v>8.5898865761689311</v>
      </c>
      <c r="W450" s="924"/>
      <c r="X450" s="924"/>
      <c r="Y450" s="924"/>
      <c r="Z450" s="937" t="s">
        <v>15</v>
      </c>
      <c r="AA450" s="924">
        <f>BC383</f>
        <v>17.111718750000001</v>
      </c>
      <c r="AB450" s="924"/>
      <c r="AC450" s="924"/>
      <c r="AD450" s="924"/>
      <c r="AE450" s="922" t="s">
        <v>27</v>
      </c>
      <c r="AF450" s="1098">
        <f>V450*AA450</f>
        <v>146.98772318580322</v>
      </c>
      <c r="AG450" s="1098"/>
      <c r="AH450" s="1098"/>
      <c r="AI450" s="1098"/>
      <c r="AJ450" s="1098"/>
      <c r="AK450" s="1098"/>
      <c r="AL450" s="1098"/>
      <c r="AM450" s="1098"/>
    </row>
    <row r="451" spans="17:39" ht="8.1" customHeight="1">
      <c r="Q451" s="923"/>
      <c r="R451" s="923"/>
      <c r="S451" s="923"/>
      <c r="T451" s="922"/>
      <c r="U451" s="922"/>
      <c r="V451" s="924"/>
      <c r="W451" s="924"/>
      <c r="X451" s="924"/>
      <c r="Y451" s="924"/>
      <c r="Z451" s="937"/>
      <c r="AA451" s="924"/>
      <c r="AB451" s="924"/>
      <c r="AC451" s="924"/>
      <c r="AD451" s="924"/>
      <c r="AE451" s="922"/>
      <c r="AF451" s="1098"/>
      <c r="AG451" s="1098"/>
      <c r="AH451" s="1098"/>
      <c r="AI451" s="1098"/>
      <c r="AJ451" s="1098"/>
      <c r="AK451" s="1098"/>
      <c r="AL451" s="1098"/>
      <c r="AM451" s="1098"/>
    </row>
    <row r="452" spans="17:39" ht="8.1" customHeight="1"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5"/>
      <c r="AC452" s="45"/>
      <c r="AD452" s="45"/>
      <c r="AE452" s="45"/>
      <c r="AF452" s="45"/>
      <c r="AG452" s="45"/>
      <c r="AH452" s="45"/>
      <c r="AI452" s="45"/>
      <c r="AJ452" s="45"/>
      <c r="AK452" s="45"/>
      <c r="AL452" s="45"/>
      <c r="AM452" s="45"/>
    </row>
    <row r="453" spans="17:39" ht="8.1" customHeight="1">
      <c r="Q453" s="923" t="s">
        <v>56</v>
      </c>
      <c r="R453" s="923"/>
      <c r="S453" s="923"/>
      <c r="T453" s="922" t="s">
        <v>27</v>
      </c>
      <c r="U453" s="922"/>
      <c r="V453" s="924">
        <f>V440</f>
        <v>2.3390226244343899</v>
      </c>
      <c r="W453" s="924"/>
      <c r="X453" s="924"/>
      <c r="Y453" s="924"/>
      <c r="Z453" s="937" t="s">
        <v>15</v>
      </c>
      <c r="AA453" s="924">
        <f>AA450</f>
        <v>17.111718750000001</v>
      </c>
      <c r="AB453" s="924"/>
      <c r="AC453" s="924"/>
      <c r="AD453" s="924"/>
      <c r="AE453" s="922" t="s">
        <v>27</v>
      </c>
      <c r="AF453" s="1098">
        <f>V453*AA453</f>
        <v>40.024697299208164</v>
      </c>
      <c r="AG453" s="1098"/>
      <c r="AH453" s="1098"/>
      <c r="AI453" s="1098"/>
      <c r="AJ453" s="1098"/>
      <c r="AK453" s="1098"/>
      <c r="AL453" s="1098"/>
      <c r="AM453" s="1098"/>
    </row>
    <row r="454" spans="17:39" ht="8.1" customHeight="1">
      <c r="Q454" s="923"/>
      <c r="R454" s="923"/>
      <c r="S454" s="923"/>
      <c r="T454" s="922"/>
      <c r="U454" s="922"/>
      <c r="V454" s="924"/>
      <c r="W454" s="924"/>
      <c r="X454" s="924"/>
      <c r="Y454" s="924"/>
      <c r="Z454" s="937"/>
      <c r="AA454" s="924"/>
      <c r="AB454" s="924"/>
      <c r="AC454" s="924"/>
      <c r="AD454" s="924"/>
      <c r="AE454" s="922"/>
      <c r="AF454" s="1098"/>
      <c r="AG454" s="1098"/>
      <c r="AH454" s="1098"/>
      <c r="AI454" s="1098"/>
      <c r="AJ454" s="1098"/>
      <c r="AK454" s="1098"/>
      <c r="AL454" s="1098"/>
      <c r="AM454" s="1098"/>
    </row>
    <row r="455" spans="17:39" ht="8.1" customHeight="1"/>
    <row r="456" spans="17:39" ht="8.1" customHeight="1">
      <c r="S456" s="1120" t="s">
        <v>66</v>
      </c>
      <c r="T456" s="933"/>
      <c r="U456" s="922" t="s">
        <v>27</v>
      </c>
      <c r="V456" s="1020">
        <f>AF450+AF453</f>
        <v>187.01242048501138</v>
      </c>
      <c r="W456" s="1020"/>
      <c r="X456" s="1020"/>
      <c r="Y456" s="1020"/>
      <c r="Z456" s="1020"/>
      <c r="AA456" s="1020"/>
      <c r="AB456" s="1020"/>
      <c r="AC456" s="1020"/>
    </row>
    <row r="457" spans="17:39" ht="8.1" customHeight="1">
      <c r="S457" s="933"/>
      <c r="T457" s="933"/>
      <c r="U457" s="922"/>
      <c r="V457" s="1020"/>
      <c r="W457" s="1020"/>
      <c r="X457" s="1020"/>
      <c r="Y457" s="1020"/>
      <c r="Z457" s="1020"/>
      <c r="AA457" s="1020"/>
      <c r="AB457" s="1020"/>
      <c r="AC457" s="1020"/>
    </row>
    <row r="458" spans="17:39" ht="8.1" customHeight="1"/>
    <row r="459" spans="17:39" ht="8.1" customHeight="1"/>
    <row r="460" spans="17:39" ht="8.1" customHeight="1"/>
    <row r="461" spans="17:39" ht="8.1" customHeight="1">
      <c r="Q461" s="903" t="s">
        <v>62</v>
      </c>
      <c r="R461" s="903"/>
      <c r="S461" s="903"/>
      <c r="T461" s="903"/>
      <c r="U461" s="903"/>
      <c r="V461" s="903"/>
      <c r="W461" s="903"/>
      <c r="X461" s="903"/>
    </row>
    <row r="462" spans="17:39" ht="8.1" customHeight="1">
      <c r="Q462" s="903"/>
      <c r="R462" s="903"/>
      <c r="S462" s="903"/>
      <c r="T462" s="903"/>
      <c r="U462" s="903"/>
      <c r="V462" s="903"/>
      <c r="W462" s="903"/>
      <c r="X462" s="903"/>
    </row>
    <row r="463" spans="17:39" ht="8.1" customHeight="1"/>
    <row r="464" spans="17:39" ht="8.1" customHeight="1">
      <c r="Q464" s="923" t="s">
        <v>57</v>
      </c>
      <c r="R464" s="923"/>
      <c r="S464" s="923"/>
      <c r="T464" s="922" t="s">
        <v>27</v>
      </c>
      <c r="U464" s="922"/>
      <c r="V464" s="924">
        <f>V450</f>
        <v>8.5898865761689311</v>
      </c>
      <c r="W464" s="924"/>
      <c r="X464" s="924"/>
      <c r="Y464" s="924"/>
      <c r="Z464" s="937" t="s">
        <v>15</v>
      </c>
      <c r="AA464" s="924">
        <f>BC403</f>
        <v>8.9195312500000004</v>
      </c>
      <c r="AB464" s="924"/>
      <c r="AC464" s="924"/>
      <c r="AD464" s="924"/>
      <c r="AE464" s="922" t="s">
        <v>27</v>
      </c>
      <c r="AF464" s="1098">
        <f>V464*AA464</f>
        <v>76.617761750094289</v>
      </c>
      <c r="AG464" s="1098"/>
      <c r="AH464" s="1098"/>
      <c r="AI464" s="1098"/>
      <c r="AJ464" s="1098"/>
      <c r="AK464" s="1098"/>
      <c r="AL464" s="1098"/>
      <c r="AM464" s="1098"/>
    </row>
    <row r="465" spans="6:41" ht="8.1" customHeight="1">
      <c r="Q465" s="923"/>
      <c r="R465" s="923"/>
      <c r="S465" s="923"/>
      <c r="T465" s="922"/>
      <c r="U465" s="922"/>
      <c r="V465" s="924"/>
      <c r="W465" s="924"/>
      <c r="X465" s="924"/>
      <c r="Y465" s="924"/>
      <c r="Z465" s="937"/>
      <c r="AA465" s="924"/>
      <c r="AB465" s="924"/>
      <c r="AC465" s="924"/>
      <c r="AD465" s="924"/>
      <c r="AE465" s="922"/>
      <c r="AF465" s="1098"/>
      <c r="AG465" s="1098"/>
      <c r="AH465" s="1098"/>
      <c r="AI465" s="1098"/>
      <c r="AJ465" s="1098"/>
      <c r="AK465" s="1098"/>
      <c r="AL465" s="1098"/>
      <c r="AM465" s="1098"/>
    </row>
    <row r="466" spans="6:41" ht="8.1" customHeight="1">
      <c r="Q466" s="45"/>
      <c r="R466" s="45"/>
      <c r="S466" s="45"/>
      <c r="T466" s="45"/>
      <c r="U466" s="187"/>
      <c r="V466" s="45"/>
      <c r="W466" s="45"/>
      <c r="X466" s="45"/>
      <c r="Y466" s="45"/>
      <c r="Z466" s="45"/>
      <c r="AA466" s="45"/>
      <c r="AB466" s="45"/>
      <c r="AC466" s="45"/>
      <c r="AD466" s="45"/>
      <c r="AE466" s="45"/>
      <c r="AF466" s="45"/>
      <c r="AG466" s="45"/>
      <c r="AH466" s="45"/>
      <c r="AI466" s="45"/>
      <c r="AJ466" s="45"/>
      <c r="AK466" s="45"/>
      <c r="AL466" s="45"/>
      <c r="AM466" s="45"/>
    </row>
    <row r="467" spans="6:41" ht="8.1" customHeight="1">
      <c r="Q467" s="923" t="s">
        <v>56</v>
      </c>
      <c r="R467" s="923"/>
      <c r="S467" s="923"/>
      <c r="T467" s="922" t="s">
        <v>27</v>
      </c>
      <c r="U467" s="922"/>
      <c r="V467" s="924">
        <f>V453</f>
        <v>2.3390226244343899</v>
      </c>
      <c r="W467" s="924"/>
      <c r="X467" s="924"/>
      <c r="Y467" s="924"/>
      <c r="Z467" s="937" t="s">
        <v>15</v>
      </c>
      <c r="AA467" s="924">
        <f>AA464</f>
        <v>8.9195312500000004</v>
      </c>
      <c r="AB467" s="924"/>
      <c r="AC467" s="924"/>
      <c r="AD467" s="924"/>
      <c r="AE467" s="922" t="s">
        <v>27</v>
      </c>
      <c r="AF467" s="1098">
        <f>V467*AA467</f>
        <v>20.862985393099557</v>
      </c>
      <c r="AG467" s="1098"/>
      <c r="AH467" s="1098"/>
      <c r="AI467" s="1098"/>
      <c r="AJ467" s="1098"/>
      <c r="AK467" s="1098"/>
      <c r="AL467" s="1098"/>
      <c r="AM467" s="1098"/>
    </row>
    <row r="468" spans="6:41" ht="8.1" customHeight="1">
      <c r="Q468" s="923"/>
      <c r="R468" s="923"/>
      <c r="S468" s="923"/>
      <c r="T468" s="922"/>
      <c r="U468" s="922"/>
      <c r="V468" s="924"/>
      <c r="W468" s="924"/>
      <c r="X468" s="924"/>
      <c r="Y468" s="924"/>
      <c r="Z468" s="937"/>
      <c r="AA468" s="924"/>
      <c r="AB468" s="924"/>
      <c r="AC468" s="924"/>
      <c r="AD468" s="924"/>
      <c r="AE468" s="922"/>
      <c r="AF468" s="1098"/>
      <c r="AG468" s="1098"/>
      <c r="AH468" s="1098"/>
      <c r="AI468" s="1098"/>
      <c r="AJ468" s="1098"/>
      <c r="AK468" s="1098"/>
      <c r="AL468" s="1098"/>
      <c r="AM468" s="1098"/>
    </row>
    <row r="469" spans="6:41" ht="8.1" customHeight="1"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5"/>
      <c r="AC469" s="45"/>
      <c r="AD469" s="45"/>
      <c r="AE469" s="45"/>
      <c r="AF469" s="45"/>
      <c r="AG469" s="45"/>
      <c r="AH469" s="45"/>
      <c r="AI469" s="45"/>
      <c r="AJ469" s="45"/>
      <c r="AK469" s="45"/>
      <c r="AL469" s="45"/>
      <c r="AM469" s="45"/>
    </row>
    <row r="470" spans="6:41" ht="8.1" customHeight="1">
      <c r="S470" s="1120" t="s">
        <v>66</v>
      </c>
      <c r="T470" s="933"/>
      <c r="U470" s="922" t="s">
        <v>27</v>
      </c>
      <c r="V470" s="1020">
        <f>AF464+AF467</f>
        <v>97.480747143193838</v>
      </c>
      <c r="W470" s="1020"/>
      <c r="X470" s="1020"/>
      <c r="Y470" s="1020"/>
      <c r="Z470" s="1020"/>
      <c r="AA470" s="1020"/>
      <c r="AB470" s="1020"/>
      <c r="AC470" s="1020"/>
    </row>
    <row r="471" spans="6:41" ht="8.1" customHeight="1">
      <c r="S471" s="933"/>
      <c r="T471" s="933"/>
      <c r="U471" s="922"/>
      <c r="V471" s="1020"/>
      <c r="W471" s="1020"/>
      <c r="X471" s="1020"/>
      <c r="Y471" s="1020"/>
      <c r="Z471" s="1020"/>
      <c r="AA471" s="1020"/>
      <c r="AB471" s="1020"/>
      <c r="AC471" s="1020"/>
    </row>
    <row r="472" spans="6:41" ht="8.1" customHeight="1"/>
    <row r="473" spans="6:41" ht="8.1" customHeight="1"/>
    <row r="474" spans="6:41" ht="8.1" customHeight="1">
      <c r="F474" s="1128" t="s">
        <v>68</v>
      </c>
      <c r="G474" s="1128"/>
      <c r="H474" s="1128"/>
      <c r="I474" s="1128"/>
      <c r="J474" s="1128"/>
      <c r="K474" s="1128"/>
      <c r="L474" s="1128"/>
      <c r="M474" s="1128"/>
      <c r="N474" s="1128"/>
      <c r="O474" s="1128"/>
      <c r="P474" s="1128"/>
      <c r="Q474" s="1128"/>
      <c r="R474" s="1128"/>
      <c r="S474" s="1128"/>
      <c r="T474" s="1128"/>
      <c r="U474" s="1128"/>
      <c r="V474" s="1128" t="s">
        <v>70</v>
      </c>
      <c r="W474" s="1128"/>
      <c r="X474" s="1128"/>
      <c r="Y474" s="1128"/>
      <c r="Z474" s="1128"/>
      <c r="AA474" s="1128"/>
      <c r="AB474" s="1128"/>
      <c r="AC474" s="1126" t="s">
        <v>69</v>
      </c>
      <c r="AD474" s="1127"/>
      <c r="AE474" s="1127"/>
      <c r="AF474" s="1127"/>
      <c r="AG474" s="1126" t="s">
        <v>121</v>
      </c>
      <c r="AH474" s="1126"/>
      <c r="AI474" s="1126"/>
      <c r="AJ474" s="1126"/>
      <c r="AK474" s="1126"/>
      <c r="AL474" s="1126"/>
      <c r="AM474" s="1126"/>
      <c r="AN474" s="1126"/>
      <c r="AO474" s="1126"/>
    </row>
    <row r="475" spans="6:41" ht="9.75" customHeight="1">
      <c r="F475" s="1128"/>
      <c r="G475" s="1128"/>
      <c r="H475" s="1128"/>
      <c r="I475" s="1128"/>
      <c r="J475" s="1128"/>
      <c r="K475" s="1128"/>
      <c r="L475" s="1128"/>
      <c r="M475" s="1128"/>
      <c r="N475" s="1128"/>
      <c r="O475" s="1128"/>
      <c r="P475" s="1128"/>
      <c r="Q475" s="1128"/>
      <c r="R475" s="1128"/>
      <c r="S475" s="1128"/>
      <c r="T475" s="1128"/>
      <c r="U475" s="1128"/>
      <c r="V475" s="1128"/>
      <c r="W475" s="1128"/>
      <c r="X475" s="1128"/>
      <c r="Y475" s="1128"/>
      <c r="Z475" s="1128"/>
      <c r="AA475" s="1128"/>
      <c r="AB475" s="1128"/>
      <c r="AC475" s="1127"/>
      <c r="AD475" s="1127"/>
      <c r="AE475" s="1127"/>
      <c r="AF475" s="1127"/>
      <c r="AG475" s="1126"/>
      <c r="AH475" s="1126"/>
      <c r="AI475" s="1126"/>
      <c r="AJ475" s="1126"/>
      <c r="AK475" s="1126"/>
      <c r="AL475" s="1126"/>
      <c r="AM475" s="1126"/>
      <c r="AN475" s="1126"/>
      <c r="AO475" s="1126"/>
    </row>
    <row r="476" spans="6:41" ht="8.1" customHeight="1">
      <c r="F476" s="1122" t="str">
        <f>Q421</f>
        <v>Columna C-1</v>
      </c>
      <c r="G476" s="1122"/>
      <c r="H476" s="1122"/>
      <c r="I476" s="1122"/>
      <c r="J476" s="1122"/>
      <c r="K476" s="1122"/>
      <c r="L476" s="1122"/>
      <c r="M476" s="1122"/>
      <c r="N476" s="1122"/>
      <c r="O476" s="1122"/>
      <c r="P476" s="1122"/>
      <c r="Q476" s="1122"/>
      <c r="R476" s="1122"/>
      <c r="S476" s="1122"/>
      <c r="T476" s="1122"/>
      <c r="U476" s="1122"/>
      <c r="V476" s="1123">
        <f>V430</f>
        <v>390.05447701159517</v>
      </c>
      <c r="W476" s="1124"/>
      <c r="X476" s="1124"/>
      <c r="Y476" s="1124"/>
      <c r="Z476" s="1124"/>
      <c r="AA476" s="1124"/>
      <c r="AB476" s="1124"/>
      <c r="AC476" s="1124">
        <v>4</v>
      </c>
      <c r="AD476" s="1124"/>
      <c r="AE476" s="1124"/>
      <c r="AF476" s="1124"/>
      <c r="AG476" s="1123">
        <f>AC476*V476</f>
        <v>1560.2179080463807</v>
      </c>
      <c r="AH476" s="1123"/>
      <c r="AI476" s="1123"/>
      <c r="AJ476" s="1123"/>
      <c r="AK476" s="1123"/>
      <c r="AL476" s="1123"/>
      <c r="AM476" s="1123"/>
      <c r="AN476" s="1123"/>
      <c r="AO476" s="1123"/>
    </row>
    <row r="477" spans="6:41" ht="8.1" customHeight="1">
      <c r="F477" s="1122"/>
      <c r="G477" s="1122"/>
      <c r="H477" s="1122"/>
      <c r="I477" s="1122"/>
      <c r="J477" s="1122"/>
      <c r="K477" s="1122"/>
      <c r="L477" s="1122"/>
      <c r="M477" s="1122"/>
      <c r="N477" s="1122"/>
      <c r="O477" s="1122"/>
      <c r="P477" s="1122"/>
      <c r="Q477" s="1122"/>
      <c r="R477" s="1122"/>
      <c r="S477" s="1122"/>
      <c r="T477" s="1122"/>
      <c r="U477" s="1122"/>
      <c r="V477" s="1124"/>
      <c r="W477" s="1124"/>
      <c r="X477" s="1124"/>
      <c r="Y477" s="1124"/>
      <c r="Z477" s="1124"/>
      <c r="AA477" s="1124"/>
      <c r="AB477" s="1124"/>
      <c r="AC477" s="1124"/>
      <c r="AD477" s="1124"/>
      <c r="AE477" s="1124"/>
      <c r="AF477" s="1124"/>
      <c r="AG477" s="1123"/>
      <c r="AH477" s="1123"/>
      <c r="AI477" s="1123"/>
      <c r="AJ477" s="1123"/>
      <c r="AK477" s="1123"/>
      <c r="AL477" s="1123"/>
      <c r="AM477" s="1123"/>
      <c r="AN477" s="1123"/>
      <c r="AO477" s="1123"/>
    </row>
    <row r="478" spans="6:41" ht="8.1" customHeight="1">
      <c r="F478" s="1122" t="str">
        <f>Q434</f>
        <v>Columna C-2</v>
      </c>
      <c r="G478" s="1122"/>
      <c r="H478" s="1122"/>
      <c r="I478" s="1122"/>
      <c r="J478" s="1122"/>
      <c r="K478" s="1122"/>
      <c r="L478" s="1122"/>
      <c r="M478" s="1122"/>
      <c r="N478" s="1122"/>
      <c r="O478" s="1122"/>
      <c r="P478" s="1122"/>
      <c r="Q478" s="1122"/>
      <c r="R478" s="1122"/>
      <c r="S478" s="1122"/>
      <c r="T478" s="1122"/>
      <c r="U478" s="1122"/>
      <c r="V478" s="1123">
        <f>V443</f>
        <v>203.31698689866141</v>
      </c>
      <c r="W478" s="1124"/>
      <c r="X478" s="1124"/>
      <c r="Y478" s="1124"/>
      <c r="Z478" s="1124"/>
      <c r="AA478" s="1124"/>
      <c r="AB478" s="1124"/>
      <c r="AC478" s="1124">
        <v>4</v>
      </c>
      <c r="AD478" s="1124"/>
      <c r="AE478" s="1124"/>
      <c r="AF478" s="1124"/>
      <c r="AG478" s="1123">
        <f>AC478*V478</f>
        <v>813.26794759464565</v>
      </c>
      <c r="AH478" s="1123"/>
      <c r="AI478" s="1123"/>
      <c r="AJ478" s="1123"/>
      <c r="AK478" s="1123"/>
      <c r="AL478" s="1123"/>
      <c r="AM478" s="1123"/>
      <c r="AN478" s="1123"/>
      <c r="AO478" s="1123"/>
    </row>
    <row r="479" spans="6:41" ht="8.1" customHeight="1">
      <c r="F479" s="1122"/>
      <c r="G479" s="1122"/>
      <c r="H479" s="1122"/>
      <c r="I479" s="1122"/>
      <c r="J479" s="1122"/>
      <c r="K479" s="1122"/>
      <c r="L479" s="1122"/>
      <c r="M479" s="1122"/>
      <c r="N479" s="1122"/>
      <c r="O479" s="1122"/>
      <c r="P479" s="1122"/>
      <c r="Q479" s="1122"/>
      <c r="R479" s="1122"/>
      <c r="S479" s="1122"/>
      <c r="T479" s="1122"/>
      <c r="U479" s="1122"/>
      <c r="V479" s="1124"/>
      <c r="W479" s="1124"/>
      <c r="X479" s="1124"/>
      <c r="Y479" s="1124"/>
      <c r="Z479" s="1124"/>
      <c r="AA479" s="1124"/>
      <c r="AB479" s="1124"/>
      <c r="AC479" s="1124"/>
      <c r="AD479" s="1124"/>
      <c r="AE479" s="1124"/>
      <c r="AF479" s="1124"/>
      <c r="AG479" s="1123"/>
      <c r="AH479" s="1123"/>
      <c r="AI479" s="1123"/>
      <c r="AJ479" s="1123"/>
      <c r="AK479" s="1123"/>
      <c r="AL479" s="1123"/>
      <c r="AM479" s="1123"/>
      <c r="AN479" s="1123"/>
      <c r="AO479" s="1123"/>
    </row>
    <row r="480" spans="6:41" ht="8.1" customHeight="1">
      <c r="F480" s="1122" t="str">
        <f>Q447</f>
        <v>Columna C-3</v>
      </c>
      <c r="G480" s="1122"/>
      <c r="H480" s="1122"/>
      <c r="I480" s="1122"/>
      <c r="J480" s="1122"/>
      <c r="K480" s="1122"/>
      <c r="L480" s="1122"/>
      <c r="M480" s="1122"/>
      <c r="N480" s="1122"/>
      <c r="O480" s="1122"/>
      <c r="P480" s="1122"/>
      <c r="Q480" s="1122"/>
      <c r="R480" s="1122"/>
      <c r="S480" s="1122"/>
      <c r="T480" s="1122"/>
      <c r="U480" s="1122"/>
      <c r="V480" s="1123">
        <f>V456</f>
        <v>187.01242048501138</v>
      </c>
      <c r="W480" s="1124"/>
      <c r="X480" s="1124"/>
      <c r="Y480" s="1124"/>
      <c r="Z480" s="1124"/>
      <c r="AA480" s="1124"/>
      <c r="AB480" s="1124"/>
      <c r="AC480" s="1124">
        <v>4</v>
      </c>
      <c r="AD480" s="1124"/>
      <c r="AE480" s="1124"/>
      <c r="AF480" s="1124"/>
      <c r="AG480" s="1123">
        <f>AC480*V480</f>
        <v>748.0496819400455</v>
      </c>
      <c r="AH480" s="1123"/>
      <c r="AI480" s="1123"/>
      <c r="AJ480" s="1123"/>
      <c r="AK480" s="1123"/>
      <c r="AL480" s="1123"/>
      <c r="AM480" s="1123"/>
      <c r="AN480" s="1123"/>
      <c r="AO480" s="1123"/>
    </row>
    <row r="481" spans="6:70" ht="8.1" customHeight="1">
      <c r="F481" s="1122"/>
      <c r="G481" s="1122"/>
      <c r="H481" s="1122"/>
      <c r="I481" s="1122"/>
      <c r="J481" s="1122"/>
      <c r="K481" s="1122"/>
      <c r="L481" s="1122"/>
      <c r="M481" s="1122"/>
      <c r="N481" s="1122"/>
      <c r="O481" s="1122"/>
      <c r="P481" s="1122"/>
      <c r="Q481" s="1122"/>
      <c r="R481" s="1122"/>
      <c r="S481" s="1122"/>
      <c r="T481" s="1122"/>
      <c r="U481" s="1122"/>
      <c r="V481" s="1124"/>
      <c r="W481" s="1124"/>
      <c r="X481" s="1124"/>
      <c r="Y481" s="1124"/>
      <c r="Z481" s="1124"/>
      <c r="AA481" s="1124"/>
      <c r="AB481" s="1124"/>
      <c r="AC481" s="1124"/>
      <c r="AD481" s="1124"/>
      <c r="AE481" s="1124"/>
      <c r="AF481" s="1124"/>
      <c r="AG481" s="1123"/>
      <c r="AH481" s="1123"/>
      <c r="AI481" s="1123"/>
      <c r="AJ481" s="1123"/>
      <c r="AK481" s="1123"/>
      <c r="AL481" s="1123"/>
      <c r="AM481" s="1123"/>
      <c r="AN481" s="1123"/>
      <c r="AO481" s="1123"/>
    </row>
    <row r="482" spans="6:70" ht="8.1" customHeight="1">
      <c r="F482" s="1122" t="str">
        <f>Q461</f>
        <v>Columna C-4</v>
      </c>
      <c r="G482" s="1122"/>
      <c r="H482" s="1122"/>
      <c r="I482" s="1122"/>
      <c r="J482" s="1122"/>
      <c r="K482" s="1122"/>
      <c r="L482" s="1122"/>
      <c r="M482" s="1122"/>
      <c r="N482" s="1122"/>
      <c r="O482" s="1122"/>
      <c r="P482" s="1122"/>
      <c r="Q482" s="1122"/>
      <c r="R482" s="1122"/>
      <c r="S482" s="1122"/>
      <c r="T482" s="1122"/>
      <c r="U482" s="1122"/>
      <c r="V482" s="1123">
        <f>V470</f>
        <v>97.480747143193838</v>
      </c>
      <c r="W482" s="1124"/>
      <c r="X482" s="1124"/>
      <c r="Y482" s="1124"/>
      <c r="Z482" s="1124"/>
      <c r="AA482" s="1124"/>
      <c r="AB482" s="1124"/>
      <c r="AC482" s="1124">
        <v>4</v>
      </c>
      <c r="AD482" s="1124"/>
      <c r="AE482" s="1124"/>
      <c r="AF482" s="1124"/>
      <c r="AG482" s="1123">
        <f>AC482*V482</f>
        <v>389.92298857277535</v>
      </c>
      <c r="AH482" s="1123"/>
      <c r="AI482" s="1123"/>
      <c r="AJ482" s="1123"/>
      <c r="AK482" s="1123"/>
      <c r="AL482" s="1123"/>
      <c r="AM482" s="1123"/>
      <c r="AN482" s="1123"/>
      <c r="AO482" s="1123"/>
    </row>
    <row r="483" spans="6:70" ht="8.1" customHeight="1">
      <c r="F483" s="1122"/>
      <c r="G483" s="1122"/>
      <c r="H483" s="1122"/>
      <c r="I483" s="1122"/>
      <c r="J483" s="1122"/>
      <c r="K483" s="1122"/>
      <c r="L483" s="1122"/>
      <c r="M483" s="1122"/>
      <c r="N483" s="1122"/>
      <c r="O483" s="1122"/>
      <c r="P483" s="1122"/>
      <c r="Q483" s="1122"/>
      <c r="R483" s="1122"/>
      <c r="S483" s="1122"/>
      <c r="T483" s="1122"/>
      <c r="U483" s="1122"/>
      <c r="V483" s="1124"/>
      <c r="W483" s="1124"/>
      <c r="X483" s="1124"/>
      <c r="Y483" s="1124"/>
      <c r="Z483" s="1124"/>
      <c r="AA483" s="1124"/>
      <c r="AB483" s="1124"/>
      <c r="AC483" s="1124"/>
      <c r="AD483" s="1124"/>
      <c r="AE483" s="1124"/>
      <c r="AF483" s="1124"/>
      <c r="AG483" s="1123"/>
      <c r="AH483" s="1123"/>
      <c r="AI483" s="1123"/>
      <c r="AJ483" s="1123"/>
      <c r="AK483" s="1123"/>
      <c r="AL483" s="1123"/>
      <c r="AM483" s="1123"/>
      <c r="AN483" s="1123"/>
      <c r="AO483" s="1123"/>
    </row>
    <row r="484" spans="6:70" ht="8.1" customHeight="1">
      <c r="F484" s="1121" t="s">
        <v>67</v>
      </c>
      <c r="G484" s="1121"/>
      <c r="H484" s="1121"/>
      <c r="I484" s="1121"/>
      <c r="J484" s="1121"/>
      <c r="K484" s="1121"/>
      <c r="L484" s="1121"/>
      <c r="M484" s="1121"/>
      <c r="N484" s="1121"/>
      <c r="O484" s="1121"/>
      <c r="P484" s="1121"/>
      <c r="Q484" s="1121"/>
      <c r="R484" s="1121"/>
      <c r="S484" s="1121"/>
      <c r="T484" s="1121"/>
      <c r="U484" s="1121"/>
      <c r="V484" s="1125">
        <f>SUM(AG476:AM483)</f>
        <v>3511.4585261538473</v>
      </c>
      <c r="W484" s="1125"/>
      <c r="X484" s="1125"/>
      <c r="Y484" s="1125"/>
      <c r="Z484" s="1125"/>
      <c r="AA484" s="1125"/>
      <c r="AB484" s="1125"/>
      <c r="AC484" s="1125"/>
      <c r="AD484" s="1125"/>
      <c r="AE484" s="1125"/>
      <c r="AF484" s="1125"/>
      <c r="AG484" s="1125"/>
      <c r="AH484" s="1125"/>
      <c r="AI484" s="1125"/>
      <c r="AJ484" s="1125"/>
      <c r="AK484" s="1125"/>
      <c r="AL484" s="1125"/>
      <c r="AM484" s="1125"/>
      <c r="AN484" s="1125"/>
      <c r="AO484" s="1125"/>
    </row>
    <row r="485" spans="6:70" ht="8.1" customHeight="1">
      <c r="F485" s="1121"/>
      <c r="G485" s="1121"/>
      <c r="H485" s="1121"/>
      <c r="I485" s="1121"/>
      <c r="J485" s="1121"/>
      <c r="K485" s="1121"/>
      <c r="L485" s="1121"/>
      <c r="M485" s="1121"/>
      <c r="N485" s="1121"/>
      <c r="O485" s="1121"/>
      <c r="P485" s="1121"/>
      <c r="Q485" s="1121"/>
      <c r="R485" s="1121"/>
      <c r="S485" s="1121"/>
      <c r="T485" s="1121"/>
      <c r="U485" s="1121"/>
      <c r="V485" s="1125"/>
      <c r="W485" s="1125"/>
      <c r="X485" s="1125"/>
      <c r="Y485" s="1125"/>
      <c r="Z485" s="1125"/>
      <c r="AA485" s="1125"/>
      <c r="AB485" s="1125"/>
      <c r="AC485" s="1125"/>
      <c r="AD485" s="1125"/>
      <c r="AE485" s="1125"/>
      <c r="AF485" s="1125"/>
      <c r="AG485" s="1125"/>
      <c r="AH485" s="1125"/>
      <c r="AI485" s="1125"/>
      <c r="AJ485" s="1125"/>
      <c r="AK485" s="1125"/>
      <c r="AL485" s="1125"/>
      <c r="AM485" s="1125"/>
      <c r="AN485" s="1125"/>
      <c r="AO485" s="1125"/>
    </row>
    <row r="486" spans="6:70" ht="8.1" customHeight="1"/>
    <row r="487" spans="6:70" ht="8.1" customHeight="1"/>
    <row r="488" spans="6:70" ht="8.1" customHeight="1"/>
    <row r="489" spans="6:70" ht="8.1" customHeight="1"/>
    <row r="490" spans="6:70" ht="8.1" customHeight="1">
      <c r="N490" s="898" t="s">
        <v>122</v>
      </c>
      <c r="O490" s="898"/>
      <c r="P490" s="898"/>
      <c r="Q490" s="898"/>
      <c r="R490" s="898"/>
      <c r="S490" s="898"/>
      <c r="T490" s="898"/>
      <c r="U490" s="898"/>
      <c r="V490" s="898"/>
      <c r="W490" s="898"/>
      <c r="X490" s="898"/>
      <c r="Y490" s="898"/>
      <c r="Z490" s="898"/>
      <c r="AA490" s="898"/>
      <c r="AB490" s="898"/>
      <c r="AC490" s="898"/>
      <c r="AD490" s="898"/>
      <c r="AE490" s="898"/>
      <c r="AF490" s="898"/>
      <c r="AG490" s="898"/>
      <c r="AH490" s="898"/>
      <c r="AI490" s="898"/>
      <c r="AJ490" s="898"/>
      <c r="AK490" s="898"/>
      <c r="AL490" s="898"/>
      <c r="AM490" s="898"/>
      <c r="AN490" s="898"/>
      <c r="AO490" s="898"/>
      <c r="AP490" s="898"/>
      <c r="AQ490" s="898"/>
      <c r="AR490" s="898"/>
      <c r="AS490" s="898"/>
      <c r="AT490" s="898"/>
      <c r="AU490" s="898"/>
      <c r="AV490" s="898"/>
      <c r="AW490" s="898"/>
      <c r="AX490" s="898"/>
      <c r="AY490" s="898"/>
      <c r="AZ490" s="898"/>
      <c r="BA490" s="898"/>
      <c r="BB490" s="898"/>
      <c r="BC490" s="898"/>
      <c r="BD490" s="898"/>
      <c r="BE490" s="898"/>
      <c r="BF490" s="898"/>
      <c r="BG490" s="898"/>
      <c r="BH490" s="898"/>
      <c r="BI490" s="898"/>
      <c r="BJ490" s="898"/>
      <c r="BK490" s="898"/>
      <c r="BL490" s="898"/>
      <c r="BM490" s="898"/>
      <c r="BN490" s="898"/>
      <c r="BO490" s="898"/>
      <c r="BP490" s="898"/>
    </row>
    <row r="491" spans="6:70" ht="8.1" customHeight="1">
      <c r="N491" s="898"/>
      <c r="O491" s="898"/>
      <c r="P491" s="898"/>
      <c r="Q491" s="898"/>
      <c r="R491" s="898"/>
      <c r="S491" s="898"/>
      <c r="T491" s="898"/>
      <c r="U491" s="898"/>
      <c r="V491" s="898"/>
      <c r="W491" s="898"/>
      <c r="X491" s="898"/>
      <c r="Y491" s="898"/>
      <c r="Z491" s="898"/>
      <c r="AA491" s="898"/>
      <c r="AB491" s="898"/>
      <c r="AC491" s="898"/>
      <c r="AD491" s="898"/>
      <c r="AE491" s="898"/>
      <c r="AF491" s="898"/>
      <c r="AG491" s="898"/>
      <c r="AH491" s="898"/>
      <c r="AI491" s="898"/>
      <c r="AJ491" s="898"/>
      <c r="AK491" s="898"/>
      <c r="AL491" s="898"/>
      <c r="AM491" s="898"/>
      <c r="AN491" s="898"/>
      <c r="AO491" s="898"/>
      <c r="AP491" s="898"/>
      <c r="AQ491" s="898"/>
      <c r="AR491" s="898"/>
      <c r="AS491" s="898"/>
      <c r="AT491" s="898"/>
      <c r="AU491" s="898"/>
      <c r="AV491" s="898"/>
      <c r="AW491" s="898"/>
      <c r="AX491" s="898"/>
      <c r="AY491" s="898"/>
      <c r="AZ491" s="898"/>
      <c r="BA491" s="898"/>
      <c r="BB491" s="898"/>
      <c r="BC491" s="898"/>
      <c r="BD491" s="898"/>
      <c r="BE491" s="898"/>
      <c r="BF491" s="898"/>
      <c r="BG491" s="898"/>
      <c r="BH491" s="898"/>
      <c r="BI491" s="898"/>
      <c r="BJ491" s="898"/>
      <c r="BK491" s="898"/>
      <c r="BL491" s="898"/>
      <c r="BM491" s="898"/>
      <c r="BN491" s="898"/>
      <c r="BO491" s="898"/>
      <c r="BP491" s="898"/>
    </row>
    <row r="492" spans="6:70" ht="8.1" customHeight="1">
      <c r="N492" s="898"/>
      <c r="O492" s="898"/>
      <c r="P492" s="898"/>
      <c r="Q492" s="898"/>
      <c r="R492" s="898"/>
      <c r="S492" s="898"/>
      <c r="T492" s="898"/>
      <c r="U492" s="898"/>
      <c r="V492" s="898"/>
      <c r="W492" s="898"/>
      <c r="X492" s="898"/>
      <c r="Y492" s="898"/>
      <c r="Z492" s="898"/>
      <c r="AA492" s="898"/>
      <c r="AB492" s="898"/>
      <c r="AC492" s="898"/>
      <c r="AD492" s="898"/>
      <c r="AE492" s="898"/>
      <c r="AF492" s="898"/>
      <c r="AG492" s="898"/>
      <c r="AH492" s="898"/>
      <c r="AI492" s="898"/>
      <c r="AJ492" s="898"/>
      <c r="AK492" s="898"/>
      <c r="AL492" s="898"/>
      <c r="AM492" s="898"/>
      <c r="AN492" s="898"/>
      <c r="AO492" s="898"/>
      <c r="AP492" s="898"/>
      <c r="AQ492" s="898"/>
      <c r="AR492" s="898"/>
      <c r="AS492" s="898"/>
      <c r="AT492" s="898"/>
      <c r="AU492" s="898"/>
      <c r="AV492" s="898"/>
      <c r="AW492" s="898"/>
      <c r="AX492" s="898"/>
      <c r="AY492" s="898"/>
      <c r="AZ492" s="898"/>
      <c r="BA492" s="898"/>
      <c r="BB492" s="898"/>
      <c r="BC492" s="898"/>
      <c r="BD492" s="898"/>
      <c r="BE492" s="898"/>
      <c r="BF492" s="898"/>
      <c r="BG492" s="898"/>
      <c r="BH492" s="898"/>
      <c r="BI492" s="898"/>
      <c r="BJ492" s="898"/>
      <c r="BK492" s="898"/>
      <c r="BL492" s="898"/>
      <c r="BM492" s="898"/>
      <c r="BN492" s="898"/>
      <c r="BO492" s="898"/>
      <c r="BP492" s="898"/>
    </row>
    <row r="493" spans="6:70" ht="8.1" customHeight="1"/>
    <row r="494" spans="6:70" ht="13.5" customHeight="1">
      <c r="Y494" s="899" t="s">
        <v>123</v>
      </c>
      <c r="Z494" s="899"/>
      <c r="AA494" s="899"/>
      <c r="AB494" s="899"/>
      <c r="AC494" s="899"/>
      <c r="AD494" s="899"/>
      <c r="AE494" s="899"/>
      <c r="AF494" s="899"/>
      <c r="AG494" s="899"/>
      <c r="AH494" s="899"/>
      <c r="AI494" s="899"/>
      <c r="AJ494" s="899"/>
      <c r="AK494" s="899"/>
      <c r="AL494" s="899"/>
      <c r="AM494" s="899"/>
      <c r="AN494" s="899"/>
      <c r="AO494" s="899"/>
      <c r="AP494" s="899"/>
      <c r="AQ494" s="899"/>
      <c r="AR494" s="899"/>
      <c r="AS494" s="899"/>
      <c r="AT494" s="899"/>
      <c r="AU494" s="899"/>
      <c r="AV494" s="899"/>
      <c r="AW494" s="899"/>
      <c r="AX494" s="899"/>
      <c r="AY494" s="899"/>
      <c r="AZ494" s="899"/>
      <c r="BA494" s="899"/>
      <c r="BB494" s="899"/>
      <c r="BC494" s="899"/>
      <c r="BD494" s="899"/>
      <c r="BE494" s="899"/>
      <c r="BF494" s="899"/>
      <c r="BG494" s="899"/>
      <c r="BH494" s="899"/>
      <c r="BI494" s="899"/>
    </row>
    <row r="495" spans="6:70" ht="8.1" customHeight="1"/>
    <row r="496" spans="6:70" ht="8.1" customHeight="1">
      <c r="W496" s="1129">
        <f>V514+W519+W531+W542</f>
        <v>568.98633525641048</v>
      </c>
      <c r="X496" s="1129"/>
      <c r="AL496" s="1129">
        <f>AL516+AD519+AD531+AD542</f>
        <v>1186.7429278205132</v>
      </c>
      <c r="AM496" s="1129"/>
      <c r="BD496" s="1129">
        <f>AT514+AT519+AT531+AT542</f>
        <v>1186.7429278205132</v>
      </c>
      <c r="BE496" s="1129"/>
      <c r="BQ496" s="1129">
        <f>BJ514+BJ519+BJ531+BJ542</f>
        <v>568.98633525641048</v>
      </c>
      <c r="BR496" s="1129"/>
    </row>
    <row r="497" spans="8:70" ht="8.1" customHeight="1">
      <c r="W497" s="1129"/>
      <c r="X497" s="1129"/>
      <c r="AL497" s="1129"/>
      <c r="AM497" s="1129"/>
      <c r="AS497" s="896" t="s">
        <v>161</v>
      </c>
      <c r="AT497" s="896"/>
      <c r="BD497" s="1129"/>
      <c r="BE497" s="1129"/>
      <c r="BQ497" s="1129"/>
      <c r="BR497" s="1129"/>
    </row>
    <row r="498" spans="8:70" ht="8.1" customHeight="1">
      <c r="W498" s="1129"/>
      <c r="X498" s="1129"/>
      <c r="AL498" s="1129"/>
      <c r="AM498" s="1129"/>
      <c r="AS498" s="896"/>
      <c r="AT498" s="896"/>
      <c r="BD498" s="1129"/>
      <c r="BE498" s="1129"/>
      <c r="BQ498" s="1129"/>
      <c r="BR498" s="1129"/>
    </row>
    <row r="499" spans="8:70" ht="8.1" customHeight="1">
      <c r="W499" s="1129"/>
      <c r="X499" s="1129"/>
      <c r="AL499" s="1129"/>
      <c r="AM499" s="1129"/>
      <c r="AS499" s="896"/>
      <c r="AT499" s="896"/>
      <c r="BD499" s="1129"/>
      <c r="BE499" s="1129"/>
      <c r="BQ499" s="1129"/>
      <c r="BR499" s="1129"/>
    </row>
    <row r="500" spans="8:70" ht="8.1" customHeight="1">
      <c r="W500" s="1129"/>
      <c r="X500" s="1129"/>
      <c r="AL500" s="1129"/>
      <c r="AM500" s="1129"/>
      <c r="BD500" s="1129"/>
      <c r="BE500" s="1129"/>
      <c r="BQ500" s="1129"/>
      <c r="BR500" s="1129"/>
    </row>
    <row r="501" spans="8:70" ht="8.1" customHeight="1">
      <c r="W501" s="1129"/>
      <c r="X501" s="1129"/>
      <c r="AL501" s="1129"/>
      <c r="AM501" s="1129"/>
      <c r="BD501" s="1129"/>
      <c r="BE501" s="1129"/>
      <c r="BQ501" s="1129"/>
      <c r="BR501" s="1129"/>
    </row>
    <row r="502" spans="8:70" ht="8.1" customHeight="1">
      <c r="W502" s="1129"/>
      <c r="X502" s="1129"/>
      <c r="AL502" s="1129"/>
      <c r="AM502" s="1129"/>
      <c r="BD502" s="1129"/>
      <c r="BE502" s="1129"/>
      <c r="BQ502" s="1129"/>
      <c r="BR502" s="1129"/>
    </row>
    <row r="503" spans="8:70" ht="8.1" customHeight="1">
      <c r="W503" s="1129"/>
      <c r="X503" s="1129"/>
      <c r="AL503" s="1129"/>
      <c r="AM503" s="1129"/>
      <c r="BD503" s="1129"/>
      <c r="BE503" s="1129"/>
      <c r="BQ503" s="1129"/>
      <c r="BR503" s="1129"/>
    </row>
    <row r="504" spans="8:70" ht="8.1" customHeight="1">
      <c r="U504" s="909">
        <v>1</v>
      </c>
      <c r="V504" s="911"/>
      <c r="AH504" s="909">
        <v>2</v>
      </c>
      <c r="AI504" s="910"/>
      <c r="AJ504" s="910"/>
      <c r="AK504" s="911"/>
      <c r="AZ504" s="909">
        <v>3</v>
      </c>
      <c r="BA504" s="910"/>
      <c r="BB504" s="910"/>
      <c r="BC504" s="911"/>
      <c r="BO504" s="909">
        <v>4</v>
      </c>
      <c r="BP504" s="911"/>
    </row>
    <row r="505" spans="8:70" ht="8.1" customHeight="1">
      <c r="U505" s="912"/>
      <c r="V505" s="914"/>
      <c r="AH505" s="912"/>
      <c r="AI505" s="913"/>
      <c r="AJ505" s="913"/>
      <c r="AK505" s="914"/>
      <c r="AZ505" s="912"/>
      <c r="BA505" s="913"/>
      <c r="BB505" s="913"/>
      <c r="BC505" s="914"/>
      <c r="BO505" s="912"/>
      <c r="BP505" s="914"/>
    </row>
    <row r="506" spans="8:70" ht="8.1" customHeight="1">
      <c r="U506" s="189"/>
      <c r="AI506" s="189"/>
      <c r="BA506" s="189"/>
      <c r="BO506" s="189"/>
    </row>
    <row r="507" spans="8:70" ht="8.1" customHeight="1">
      <c r="U507" s="2"/>
      <c r="X507" s="915">
        <f>X290</f>
        <v>3.0625</v>
      </c>
      <c r="Y507" s="917"/>
      <c r="Z507" s="917"/>
      <c r="AA507" s="917"/>
      <c r="AB507" s="12"/>
      <c r="AC507" s="12"/>
      <c r="AD507" s="915">
        <f>AD290</f>
        <v>2.7374999999999998</v>
      </c>
      <c r="AE507" s="915"/>
      <c r="AF507" s="915"/>
      <c r="AG507" s="915"/>
      <c r="AI507" s="2"/>
      <c r="AM507" s="915">
        <f>AM290</f>
        <v>3.65</v>
      </c>
      <c r="AN507" s="915"/>
      <c r="AO507" s="915"/>
      <c r="AP507" s="915"/>
      <c r="AQ507" s="12">
        <v>8</v>
      </c>
      <c r="AR507" s="12"/>
      <c r="AS507" s="12"/>
      <c r="AU507" s="915">
        <f>AU290</f>
        <v>3.65</v>
      </c>
      <c r="AV507" s="915"/>
      <c r="AW507" s="915"/>
      <c r="AX507" s="915"/>
      <c r="BA507" s="2"/>
      <c r="BD507" s="917">
        <f>BD290</f>
        <v>3.0375000000000001</v>
      </c>
      <c r="BE507" s="917"/>
      <c r="BF507" s="917"/>
      <c r="BG507" s="917"/>
      <c r="BH507" s="12"/>
      <c r="BI507" s="12"/>
      <c r="BJ507" s="12"/>
      <c r="BK507" s="915">
        <f>BK290</f>
        <v>3.3625000000000003</v>
      </c>
      <c r="BL507" s="915"/>
      <c r="BM507" s="915"/>
      <c r="BN507" s="915"/>
      <c r="BO507" s="2"/>
    </row>
    <row r="508" spans="8:70" ht="8.1" customHeight="1">
      <c r="H508" s="902">
        <f>V514+AL516+AT514+BJ514</f>
        <v>601.59546808371056</v>
      </c>
      <c r="I508" s="902"/>
      <c r="J508" s="902"/>
      <c r="K508" s="902"/>
      <c r="L508" s="902"/>
      <c r="M508" s="902"/>
      <c r="N508" s="902"/>
      <c r="U508" s="152"/>
      <c r="V508" s="22"/>
      <c r="W508" s="8"/>
      <c r="X508" s="918"/>
      <c r="Y508" s="918"/>
      <c r="Z508" s="918"/>
      <c r="AA508" s="918"/>
      <c r="AB508" s="20"/>
      <c r="AC508" s="19"/>
      <c r="AD508" s="916"/>
      <c r="AE508" s="916"/>
      <c r="AF508" s="916"/>
      <c r="AG508" s="916"/>
      <c r="AI508" s="152"/>
      <c r="AJ508" s="22"/>
      <c r="AL508" s="8"/>
      <c r="AM508" s="916"/>
      <c r="AN508" s="916"/>
      <c r="AO508" s="916"/>
      <c r="AP508" s="916"/>
      <c r="AQ508" s="18"/>
      <c r="AR508" s="20"/>
      <c r="AS508" s="34"/>
      <c r="AT508" s="8"/>
      <c r="AU508" s="916"/>
      <c r="AV508" s="916"/>
      <c r="AW508" s="916"/>
      <c r="AX508" s="916"/>
      <c r="AY508" s="8"/>
      <c r="BA508" s="152"/>
      <c r="BB508" s="22"/>
      <c r="BD508" s="918"/>
      <c r="BE508" s="918"/>
      <c r="BF508" s="918"/>
      <c r="BG508" s="918"/>
      <c r="BH508" s="20"/>
      <c r="BI508" s="34"/>
      <c r="BJ508" s="18"/>
      <c r="BK508" s="916"/>
      <c r="BL508" s="916"/>
      <c r="BM508" s="916"/>
      <c r="BN508" s="916"/>
      <c r="BO508" s="152"/>
      <c r="BP508" s="22"/>
    </row>
    <row r="509" spans="8:70" ht="8.1" customHeight="1">
      <c r="H509" s="902"/>
      <c r="I509" s="902"/>
      <c r="J509" s="902"/>
      <c r="K509" s="902"/>
      <c r="L509" s="902"/>
      <c r="M509" s="902"/>
      <c r="N509" s="902"/>
      <c r="U509" s="203"/>
      <c r="AB509" s="21"/>
      <c r="AH509" s="24"/>
      <c r="AI509" s="203"/>
      <c r="AK509" s="24"/>
      <c r="AR509" s="21"/>
      <c r="AZ509" s="24"/>
      <c r="BA509" s="203"/>
      <c r="BC509" s="24"/>
      <c r="BH509" s="21"/>
      <c r="BO509" s="203"/>
    </row>
    <row r="510" spans="8:70" ht="8.1" customHeight="1">
      <c r="O510" s="909" t="s">
        <v>0</v>
      </c>
      <c r="P510" s="911"/>
      <c r="Q510" s="200"/>
      <c r="R510" s="1"/>
      <c r="S510" s="201"/>
      <c r="T510" s="202"/>
      <c r="U510" s="173"/>
      <c r="AB510" s="10"/>
      <c r="AI510" s="173"/>
      <c r="BA510" s="173"/>
      <c r="BO510" s="173"/>
    </row>
    <row r="511" spans="8:70" ht="8.1" customHeight="1">
      <c r="O511" s="912"/>
      <c r="P511" s="914"/>
      <c r="Q511" s="5"/>
      <c r="S511" s="6"/>
      <c r="T511" s="9"/>
      <c r="V511" s="106"/>
      <c r="W511" s="153"/>
      <c r="X511" s="154"/>
      <c r="Y511" s="154"/>
      <c r="Z511" s="154"/>
      <c r="AA511" s="154"/>
      <c r="AB511" s="172"/>
      <c r="AC511" s="154"/>
      <c r="AD511" s="154"/>
      <c r="AE511" s="154"/>
      <c r="AF511" s="154"/>
      <c r="AG511" s="154"/>
      <c r="AH511" s="155"/>
      <c r="AI511" s="156"/>
      <c r="AJ511" s="156"/>
      <c r="AK511" s="153"/>
      <c r="AL511" s="154"/>
      <c r="AM511" s="154"/>
      <c r="AN511" s="154"/>
      <c r="AO511" s="154"/>
      <c r="AP511" s="154"/>
      <c r="AQ511" s="154"/>
      <c r="AR511" s="172"/>
      <c r="AS511" s="154"/>
      <c r="AT511" s="154"/>
      <c r="AU511" s="154"/>
      <c r="AV511" s="154"/>
      <c r="AW511" s="154"/>
      <c r="AX511" s="154"/>
      <c r="AY511" s="154"/>
      <c r="AZ511" s="155"/>
      <c r="BA511" s="156"/>
      <c r="BB511" s="156"/>
      <c r="BC511" s="153"/>
      <c r="BD511" s="154"/>
      <c r="BE511" s="154"/>
      <c r="BF511" s="154"/>
      <c r="BG511" s="154"/>
      <c r="BH511" s="172"/>
      <c r="BI511" s="154"/>
      <c r="BJ511" s="154"/>
      <c r="BK511" s="154"/>
      <c r="BL511" s="154"/>
      <c r="BM511" s="154"/>
      <c r="BN511" s="155"/>
      <c r="BO511" s="107"/>
    </row>
    <row r="512" spans="8:70" ht="8.1" customHeight="1" thickBot="1">
      <c r="S512" s="6"/>
      <c r="V512" s="157"/>
      <c r="W512" s="112"/>
      <c r="Y512" s="904" t="s">
        <v>21</v>
      </c>
      <c r="Z512" s="904"/>
      <c r="AB512" s="2"/>
      <c r="AH512" s="111"/>
      <c r="AI512" s="114"/>
      <c r="AJ512" s="114"/>
      <c r="AK512" s="112"/>
      <c r="AL512" s="904" t="s">
        <v>22</v>
      </c>
      <c r="AM512" s="904"/>
      <c r="AR512" s="2"/>
      <c r="AZ512" s="111"/>
      <c r="BA512" s="114"/>
      <c r="BB512" s="114"/>
      <c r="BC512" s="112"/>
      <c r="BD512" s="904" t="s">
        <v>22</v>
      </c>
      <c r="BE512" s="904"/>
      <c r="BH512" s="2"/>
      <c r="BL512" s="904" t="s">
        <v>21</v>
      </c>
      <c r="BM512" s="904"/>
      <c r="BN512" s="111"/>
      <c r="BO512" s="158"/>
    </row>
    <row r="513" spans="8:78" ht="8.1" customHeight="1">
      <c r="P513" s="915">
        <f>P296</f>
        <v>2.9125000000000001</v>
      </c>
      <c r="Q513" s="915"/>
      <c r="R513" s="915"/>
      <c r="S513" s="925"/>
      <c r="V513" s="159"/>
      <c r="Y513" s="904"/>
      <c r="Z513" s="904"/>
      <c r="AB513" s="2"/>
      <c r="AJ513" s="195"/>
      <c r="AL513" s="904"/>
      <c r="AM513" s="904"/>
      <c r="AR513" s="2"/>
      <c r="BA513" s="2"/>
      <c r="BD513" s="904"/>
      <c r="BE513" s="904"/>
      <c r="BH513" s="2"/>
      <c r="BL513" s="904"/>
      <c r="BM513" s="904"/>
      <c r="BO513" s="2"/>
    </row>
    <row r="514" spans="8:78" ht="8.1" customHeight="1">
      <c r="P514" s="915"/>
      <c r="Q514" s="915"/>
      <c r="R514" s="915"/>
      <c r="S514" s="925"/>
      <c r="V514" s="1133">
        <f>V482</f>
        <v>97.480747143193838</v>
      </c>
      <c r="W514" s="917"/>
      <c r="X514" s="917"/>
      <c r="Y514" s="917"/>
      <c r="Z514" s="917"/>
      <c r="AA514" s="917"/>
      <c r="AB514" s="1132"/>
      <c r="AG514" s="900" t="s">
        <v>156</v>
      </c>
      <c r="AH514" s="900"/>
      <c r="AI514" s="900"/>
      <c r="AJ514" s="900"/>
      <c r="AK514" s="900"/>
      <c r="AL514" s="900"/>
      <c r="AR514" s="2"/>
      <c r="AT514" s="902">
        <f>V478</f>
        <v>203.31698689866141</v>
      </c>
      <c r="AU514" s="917"/>
      <c r="AV514" s="917"/>
      <c r="AW514" s="917"/>
      <c r="AX514" s="917"/>
      <c r="AY514" s="917"/>
      <c r="AZ514" s="917"/>
      <c r="BA514" s="2"/>
      <c r="BH514" s="2"/>
      <c r="BJ514" s="902">
        <f>V482</f>
        <v>97.480747143193838</v>
      </c>
      <c r="BK514" s="902"/>
      <c r="BL514" s="902"/>
      <c r="BM514" s="902"/>
      <c r="BN514" s="902"/>
      <c r="BO514" s="908"/>
    </row>
    <row r="515" spans="8:78" ht="8.1" customHeight="1">
      <c r="R515" s="25">
        <v>6</v>
      </c>
      <c r="S515" s="26"/>
      <c r="V515" s="1134"/>
      <c r="W515" s="917"/>
      <c r="X515" s="917"/>
      <c r="Y515" s="917"/>
      <c r="Z515" s="917"/>
      <c r="AA515" s="917"/>
      <c r="AB515" s="1132"/>
      <c r="AG515" s="900"/>
      <c r="AH515" s="900"/>
      <c r="AI515" s="900"/>
      <c r="AJ515" s="900"/>
      <c r="AK515" s="900"/>
      <c r="AL515" s="900"/>
      <c r="AR515" s="2"/>
      <c r="AT515" s="917"/>
      <c r="AU515" s="917"/>
      <c r="AV515" s="917"/>
      <c r="AW515" s="917"/>
      <c r="AX515" s="917"/>
      <c r="AY515" s="917"/>
      <c r="AZ515" s="917"/>
      <c r="BA515" s="2"/>
      <c r="BH515" s="2"/>
      <c r="BJ515" s="902"/>
      <c r="BK515" s="902"/>
      <c r="BL515" s="902"/>
      <c r="BM515" s="902"/>
      <c r="BN515" s="902"/>
      <c r="BO515" s="908"/>
    </row>
    <row r="516" spans="8:78" ht="8.1" customHeight="1">
      <c r="R516" s="25"/>
      <c r="S516" s="26"/>
      <c r="V516" s="1135">
        <f>BC403</f>
        <v>8.9195312500000004</v>
      </c>
      <c r="W516" s="917"/>
      <c r="X516" s="917"/>
      <c r="Y516" s="917"/>
      <c r="Z516" s="917"/>
      <c r="AA516" s="917"/>
      <c r="AB516" s="1132"/>
      <c r="AD516" s="1139">
        <f>BC366</f>
        <v>18.603593749999998</v>
      </c>
      <c r="AE516" s="1139"/>
      <c r="AF516" s="1139"/>
      <c r="AG516" s="1139"/>
      <c r="AH516" s="1139"/>
      <c r="AI516" s="1139"/>
      <c r="AJ516" s="1139"/>
      <c r="AK516" s="1139"/>
      <c r="AL516" s="902">
        <f>V478</f>
        <v>203.31698689866141</v>
      </c>
      <c r="AM516" s="902"/>
      <c r="AN516" s="902"/>
      <c r="AO516" s="902"/>
      <c r="AP516" s="902"/>
      <c r="AQ516" s="902"/>
      <c r="AR516" s="908"/>
      <c r="AS516" s="191"/>
      <c r="AT516" s="1130">
        <f>AD516</f>
        <v>18.603593749999998</v>
      </c>
      <c r="AU516" s="917"/>
      <c r="AV516" s="917"/>
      <c r="AW516" s="917"/>
      <c r="AX516" s="917"/>
      <c r="AY516" s="917"/>
      <c r="AZ516" s="917"/>
      <c r="BA516" s="2"/>
      <c r="BH516" s="2"/>
      <c r="BJ516" s="1130">
        <f>BC403</f>
        <v>8.9195312500000004</v>
      </c>
      <c r="BK516" s="1130"/>
      <c r="BL516" s="1130"/>
      <c r="BM516" s="1130"/>
      <c r="BN516" s="1130"/>
      <c r="BO516" s="1131"/>
    </row>
    <row r="517" spans="8:78" ht="8.1" customHeight="1">
      <c r="R517" s="25"/>
      <c r="S517" s="27"/>
      <c r="T517" s="8"/>
      <c r="U517" s="11"/>
      <c r="V517" s="1136"/>
      <c r="W517" s="1137"/>
      <c r="X517" s="1137"/>
      <c r="Y517" s="1137"/>
      <c r="Z517" s="1137"/>
      <c r="AA517" s="1137"/>
      <c r="AB517" s="1138"/>
      <c r="AC517" s="1"/>
      <c r="AD517" s="1140"/>
      <c r="AE517" s="1140"/>
      <c r="AF517" s="1140"/>
      <c r="AG517" s="1140"/>
      <c r="AH517" s="1140"/>
      <c r="AI517" s="1140"/>
      <c r="AJ517" s="1140"/>
      <c r="AK517" s="1140"/>
      <c r="AL517" s="1147"/>
      <c r="AM517" s="1147"/>
      <c r="AN517" s="1147"/>
      <c r="AO517" s="1147"/>
      <c r="AP517" s="1147"/>
      <c r="AQ517" s="1147"/>
      <c r="AR517" s="1148"/>
      <c r="AS517" s="193"/>
      <c r="AT517" s="1137"/>
      <c r="AU517" s="1137"/>
      <c r="AV517" s="1137"/>
      <c r="AW517" s="1137"/>
      <c r="AX517" s="1137"/>
      <c r="AY517" s="1137"/>
      <c r="AZ517" s="1137"/>
      <c r="BA517" s="173"/>
      <c r="BB517" s="1"/>
      <c r="BC517" s="1"/>
      <c r="BD517" s="1"/>
      <c r="BE517" s="1"/>
      <c r="BF517" s="1"/>
      <c r="BG517" s="1"/>
      <c r="BH517" s="173"/>
      <c r="BI517" s="1"/>
      <c r="BJ517" s="1163"/>
      <c r="BK517" s="1163"/>
      <c r="BL517" s="1163"/>
      <c r="BM517" s="1163"/>
      <c r="BN517" s="1163"/>
      <c r="BO517" s="1164"/>
    </row>
    <row r="518" spans="8:78" ht="8.1" customHeight="1">
      <c r="R518" s="25"/>
      <c r="S518" s="26"/>
      <c r="T518" s="28"/>
      <c r="V518" s="159"/>
      <c r="AB518" s="2"/>
      <c r="AC518" s="71"/>
      <c r="AD518" s="71"/>
      <c r="AE518" s="71"/>
      <c r="AF518" s="71"/>
      <c r="AG518" s="71"/>
      <c r="AH518" s="905"/>
      <c r="AI518" s="905"/>
      <c r="AJ518" s="905"/>
      <c r="AK518" s="905"/>
      <c r="AL518" s="71"/>
      <c r="AM518" s="71"/>
      <c r="AN518" s="71"/>
      <c r="AO518" s="71"/>
      <c r="AP518" s="71"/>
      <c r="AQ518" s="71"/>
      <c r="AR518" s="180"/>
      <c r="BA518" s="2"/>
      <c r="BH518" s="2"/>
      <c r="BO518" s="2"/>
    </row>
    <row r="519" spans="8:78" ht="8.1" customHeight="1">
      <c r="P519" s="917">
        <f>P302</f>
        <v>2.5874999999999999</v>
      </c>
      <c r="Q519" s="917"/>
      <c r="R519" s="917"/>
      <c r="S519" s="1102"/>
      <c r="V519" s="159"/>
      <c r="W519" s="902">
        <f>V480</f>
        <v>187.01242048501138</v>
      </c>
      <c r="X519" s="917"/>
      <c r="Y519" s="917"/>
      <c r="Z519" s="917"/>
      <c r="AA519" s="917"/>
      <c r="AB519" s="1132"/>
      <c r="AC519" s="71"/>
      <c r="AD519" s="902">
        <f>V476</f>
        <v>390.05447701159517</v>
      </c>
      <c r="AE519" s="917"/>
      <c r="AF519" s="917"/>
      <c r="AG519" s="917"/>
      <c r="AH519" s="917"/>
      <c r="AI519" s="917"/>
      <c r="AJ519" s="917"/>
      <c r="AK519" s="917"/>
      <c r="AL519" s="71"/>
      <c r="AM519" s="71"/>
      <c r="AN519" s="71"/>
      <c r="AO519" s="71"/>
      <c r="AP519" s="71"/>
      <c r="AQ519" s="71"/>
      <c r="AR519" s="180"/>
      <c r="AT519" s="902">
        <f>$AD$519</f>
        <v>390.05447701159517</v>
      </c>
      <c r="AU519" s="917"/>
      <c r="AV519" s="917"/>
      <c r="AW519" s="917"/>
      <c r="AX519" s="917"/>
      <c r="AY519" s="917"/>
      <c r="AZ519" s="917"/>
      <c r="BA519" s="1132"/>
      <c r="BH519" s="2"/>
      <c r="BJ519" s="902">
        <f>$W$519</f>
        <v>187.01242048501138</v>
      </c>
      <c r="BK519" s="902"/>
      <c r="BL519" s="902"/>
      <c r="BM519" s="902"/>
      <c r="BN519" s="902"/>
      <c r="BO519" s="908"/>
    </row>
    <row r="520" spans="8:78" ht="8.1" customHeight="1">
      <c r="P520" s="917"/>
      <c r="Q520" s="917"/>
      <c r="R520" s="917"/>
      <c r="S520" s="1102"/>
      <c r="V520" s="159"/>
      <c r="W520" s="917"/>
      <c r="X520" s="917"/>
      <c r="Y520" s="917"/>
      <c r="Z520" s="917"/>
      <c r="AA520" s="917"/>
      <c r="AB520" s="1132"/>
      <c r="AC520" s="71"/>
      <c r="AD520" s="917"/>
      <c r="AE520" s="917"/>
      <c r="AF520" s="917"/>
      <c r="AG520" s="917"/>
      <c r="AH520" s="917"/>
      <c r="AI520" s="917"/>
      <c r="AJ520" s="917"/>
      <c r="AK520" s="917"/>
      <c r="AL520" s="71"/>
      <c r="AM520" s="71"/>
      <c r="AN520" s="71"/>
      <c r="AO520" s="71"/>
      <c r="AP520" s="71"/>
      <c r="AQ520" s="71"/>
      <c r="AR520" s="180"/>
      <c r="AT520" s="917"/>
      <c r="AU520" s="917"/>
      <c r="AV520" s="917"/>
      <c r="AW520" s="917"/>
      <c r="AX520" s="917"/>
      <c r="AY520" s="917"/>
      <c r="AZ520" s="917"/>
      <c r="BA520" s="1132"/>
      <c r="BH520" s="2"/>
      <c r="BJ520" s="902"/>
      <c r="BK520" s="902"/>
      <c r="BL520" s="902"/>
      <c r="BM520" s="902"/>
      <c r="BN520" s="902"/>
      <c r="BO520" s="908"/>
    </row>
    <row r="521" spans="8:78" ht="8.1" customHeight="1">
      <c r="H521" s="902">
        <f>W519+AD519+AT519+BJ519</f>
        <v>1154.1337949932131</v>
      </c>
      <c r="I521" s="902"/>
      <c r="J521" s="902"/>
      <c r="K521" s="902"/>
      <c r="L521" s="902"/>
      <c r="M521" s="902"/>
      <c r="N521" s="902"/>
      <c r="S521" s="6"/>
      <c r="V521" s="159"/>
      <c r="Y521" s="904" t="s">
        <v>23</v>
      </c>
      <c r="Z521" s="904"/>
      <c r="AB521" s="2"/>
      <c r="AC521" s="71"/>
      <c r="AD521" s="71"/>
      <c r="AE521" s="71"/>
      <c r="AF521" s="71"/>
      <c r="AG521" s="71"/>
      <c r="AH521" s="905"/>
      <c r="AI521" s="905"/>
      <c r="AJ521" s="905"/>
      <c r="AK521" s="905"/>
      <c r="AL521" s="904" t="s">
        <v>5</v>
      </c>
      <c r="AM521" s="904"/>
      <c r="AN521" s="71"/>
      <c r="AO521" s="71"/>
      <c r="AP521" s="71"/>
      <c r="AQ521" s="71"/>
      <c r="AR521" s="180"/>
      <c r="BA521" s="2"/>
      <c r="BD521" s="904" t="s">
        <v>5</v>
      </c>
      <c r="BE521" s="904"/>
      <c r="BH521" s="2"/>
      <c r="BL521" s="904" t="s">
        <v>23</v>
      </c>
      <c r="BM521" s="904"/>
      <c r="BO521" s="2"/>
    </row>
    <row r="522" spans="8:78" ht="8.1" customHeight="1" thickBot="1">
      <c r="H522" s="902"/>
      <c r="I522" s="902"/>
      <c r="J522" s="902"/>
      <c r="K522" s="902"/>
      <c r="L522" s="902"/>
      <c r="M522" s="902"/>
      <c r="N522" s="902"/>
      <c r="S522" s="6"/>
      <c r="V522" s="159"/>
      <c r="Y522" s="904"/>
      <c r="Z522" s="904"/>
      <c r="AB522" s="2"/>
      <c r="AC522" s="71"/>
      <c r="AD522" s="71"/>
      <c r="AE522" s="71"/>
      <c r="AF522" s="71"/>
      <c r="AG522" s="71"/>
      <c r="AH522" s="905"/>
      <c r="AI522" s="905"/>
      <c r="AJ522" s="905"/>
      <c r="AK522" s="905"/>
      <c r="AL522" s="904"/>
      <c r="AM522" s="904"/>
      <c r="AN522" s="71"/>
      <c r="AO522" s="71"/>
      <c r="AP522" s="71"/>
      <c r="AQ522" s="71"/>
      <c r="AR522" s="180"/>
      <c r="BA522" s="2"/>
      <c r="BD522" s="904"/>
      <c r="BE522" s="904"/>
      <c r="BH522" s="2"/>
      <c r="BL522" s="904"/>
      <c r="BM522" s="904"/>
      <c r="BO522" s="2"/>
    </row>
    <row r="523" spans="8:78" ht="6.75" customHeight="1">
      <c r="O523" s="909" t="s">
        <v>1</v>
      </c>
      <c r="P523" s="911"/>
      <c r="Q523" s="190"/>
      <c r="R523" s="1"/>
      <c r="S523" s="199"/>
      <c r="T523" s="1"/>
      <c r="U523" s="173"/>
      <c r="V523" s="161"/>
      <c r="W523" s="110"/>
      <c r="X523" s="198"/>
      <c r="Y523" s="1"/>
      <c r="Z523" s="1"/>
      <c r="AA523" s="1"/>
      <c r="AB523" s="173"/>
      <c r="AC523" s="102"/>
      <c r="AD523" s="102"/>
      <c r="AE523" s="102"/>
      <c r="AF523" s="102"/>
      <c r="AG523" s="102"/>
      <c r="AH523" s="109"/>
      <c r="AI523" s="113"/>
      <c r="AJ523" s="113"/>
      <c r="AK523" s="110"/>
      <c r="AL523" s="102"/>
      <c r="AM523" s="102"/>
      <c r="AN523" s="897">
        <f>(AG526^(2)+AM530^(2))^(1/2)</f>
        <v>4.7246693005966032</v>
      </c>
      <c r="AO523" s="897"/>
      <c r="AP523" s="897"/>
      <c r="AQ523" s="102"/>
      <c r="AR523" s="182"/>
      <c r="AS523" s="174"/>
      <c r="AT523" s="1"/>
      <c r="AU523" s="1"/>
      <c r="AV523" s="1"/>
      <c r="AW523" s="1"/>
      <c r="AX523" s="1"/>
      <c r="AY523" s="168"/>
      <c r="AZ523" s="109"/>
      <c r="BA523" s="113"/>
      <c r="BB523" s="113"/>
      <c r="BC523" s="110"/>
      <c r="BD523" s="198"/>
      <c r="BE523" s="1"/>
      <c r="BF523" s="1"/>
      <c r="BG523" s="1"/>
      <c r="BH523" s="173"/>
      <c r="BI523" s="1"/>
      <c r="BJ523" s="1"/>
      <c r="BK523" s="1"/>
      <c r="BL523" s="1"/>
      <c r="BM523" s="168"/>
      <c r="BN523" s="109"/>
      <c r="BO523" s="162"/>
    </row>
    <row r="524" spans="8:78" ht="7.5" customHeight="1" thickBot="1">
      <c r="O524" s="912"/>
      <c r="P524" s="914"/>
      <c r="Q524" s="5"/>
      <c r="S524" s="6"/>
      <c r="V524" s="157"/>
      <c r="W524" s="112"/>
      <c r="AB524" s="2"/>
      <c r="AC524" s="102"/>
      <c r="AD524" s="102"/>
      <c r="AE524" s="102"/>
      <c r="AF524" s="102"/>
      <c r="AG524" s="102"/>
      <c r="AH524" s="111"/>
      <c r="AI524" s="114"/>
      <c r="AJ524" s="114"/>
      <c r="AK524" s="112"/>
      <c r="AL524" s="102"/>
      <c r="AM524" s="102"/>
      <c r="AN524" s="897"/>
      <c r="AO524" s="897"/>
      <c r="AP524" s="897"/>
      <c r="AQ524" s="102"/>
      <c r="AR524" s="182"/>
      <c r="AZ524" s="111"/>
      <c r="BA524" s="114"/>
      <c r="BB524" s="114"/>
      <c r="BC524" s="112"/>
      <c r="BH524" s="2"/>
      <c r="BN524" s="111"/>
      <c r="BO524" s="158"/>
    </row>
    <row r="525" spans="8:78" ht="8.1" customHeight="1">
      <c r="S525" s="6"/>
      <c r="V525" s="159"/>
      <c r="Z525" s="900" t="s">
        <v>155</v>
      </c>
      <c r="AA525" s="900"/>
      <c r="AB525" s="1141"/>
      <c r="AC525" s="71"/>
      <c r="AD525" s="71"/>
      <c r="AE525" s="71"/>
      <c r="AF525" s="71"/>
      <c r="AG525" s="71"/>
      <c r="AH525" s="905"/>
      <c r="AI525" s="905"/>
      <c r="AJ525" s="917"/>
      <c r="AK525" s="917"/>
      <c r="AL525" s="71"/>
      <c r="AM525" s="71"/>
      <c r="AN525" s="71"/>
      <c r="AO525" s="71"/>
      <c r="AP525" s="71"/>
      <c r="AQ525" s="71"/>
      <c r="AR525" s="180"/>
      <c r="BA525" s="2"/>
      <c r="BH525" s="2"/>
      <c r="BO525" s="2"/>
    </row>
    <row r="526" spans="8:78" ht="8.1" customHeight="1">
      <c r="P526" s="969">
        <f>P310</f>
        <v>3</v>
      </c>
      <c r="Q526" s="969"/>
      <c r="R526" s="969"/>
      <c r="S526" s="1103"/>
      <c r="V526" s="159"/>
      <c r="Z526" s="900"/>
      <c r="AA526" s="900"/>
      <c r="AB526" s="1141"/>
      <c r="AC526" s="71"/>
      <c r="AD526" s="71"/>
      <c r="AE526" s="71"/>
      <c r="AF526" s="71"/>
      <c r="AG526" s="897">
        <f>P526</f>
        <v>3</v>
      </c>
      <c r="AH526" s="897"/>
      <c r="AI526" s="897"/>
      <c r="AJ526" s="905"/>
      <c r="AK526" s="905"/>
      <c r="AL526" s="1130">
        <f>BC344</f>
        <v>35.690156250000001</v>
      </c>
      <c r="AM526" s="917"/>
      <c r="AN526" s="917"/>
      <c r="AO526" s="917"/>
      <c r="AP526" s="917"/>
      <c r="AQ526" s="917"/>
      <c r="AR526" s="180"/>
      <c r="AU526" s="1130">
        <f>$AL$526</f>
        <v>35.690156250000001</v>
      </c>
      <c r="AV526" s="917"/>
      <c r="AW526" s="917"/>
      <c r="AX526" s="917"/>
      <c r="AY526" s="917"/>
      <c r="AZ526" s="917"/>
      <c r="BA526" s="2"/>
      <c r="BH526" s="2"/>
      <c r="BO526" s="2"/>
    </row>
    <row r="527" spans="8:78" ht="8.1" customHeight="1">
      <c r="P527" s="969"/>
      <c r="Q527" s="969"/>
      <c r="R527" s="969"/>
      <c r="S527" s="1103"/>
      <c r="V527" s="159"/>
      <c r="AB527" s="2"/>
      <c r="AC527" s="71"/>
      <c r="AD527" s="71"/>
      <c r="AE527" s="71"/>
      <c r="AF527" s="71"/>
      <c r="AG527" s="897"/>
      <c r="AH527" s="897"/>
      <c r="AI527" s="897"/>
      <c r="AJ527" s="905"/>
      <c r="AK527" s="905"/>
      <c r="AL527" s="917"/>
      <c r="AM527" s="917"/>
      <c r="AN527" s="917"/>
      <c r="AO527" s="917"/>
      <c r="AP527" s="917"/>
      <c r="AQ527" s="917"/>
      <c r="AR527" s="180"/>
      <c r="AU527" s="917"/>
      <c r="AV527" s="917"/>
      <c r="AW527" s="917"/>
      <c r="AX527" s="917"/>
      <c r="AY527" s="917"/>
      <c r="AZ527" s="917"/>
      <c r="BA527" s="2"/>
      <c r="BH527" s="2"/>
      <c r="BO527" s="2"/>
    </row>
    <row r="528" spans="8:78" ht="8.1" customHeight="1">
      <c r="R528" s="25"/>
      <c r="S528" s="26"/>
      <c r="V528" s="159"/>
      <c r="W528" s="1130">
        <f>BC383</f>
        <v>17.111718750000001</v>
      </c>
      <c r="X528" s="1130"/>
      <c r="Y528" s="1130"/>
      <c r="Z528" s="1130"/>
      <c r="AA528" s="1130"/>
      <c r="AB528" s="1131"/>
      <c r="AC528" s="71"/>
      <c r="AD528" s="71"/>
      <c r="AE528" s="71"/>
      <c r="AF528" s="71"/>
      <c r="AG528" s="71"/>
      <c r="AH528" s="905"/>
      <c r="AI528" s="905"/>
      <c r="AJ528" s="905"/>
      <c r="AK528" s="905"/>
      <c r="AL528" s="71"/>
      <c r="AM528" s="71"/>
      <c r="AN528" s="71"/>
      <c r="AO528" s="71"/>
      <c r="AP528" s="71"/>
      <c r="AQ528" s="71"/>
      <c r="AR528" s="180"/>
      <c r="AT528" s="1165" t="s">
        <v>160</v>
      </c>
      <c r="AU528" s="1165"/>
      <c r="BA528" s="2"/>
      <c r="BH528" s="2"/>
      <c r="BJ528" s="1130">
        <f>W528</f>
        <v>17.111718750000001</v>
      </c>
      <c r="BK528" s="1130"/>
      <c r="BL528" s="1130"/>
      <c r="BM528" s="1130"/>
      <c r="BN528" s="1130"/>
      <c r="BO528" s="1131"/>
      <c r="BY528" s="896" t="s">
        <v>28</v>
      </c>
      <c r="BZ528" s="896"/>
    </row>
    <row r="529" spans="4:78" ht="8.1" customHeight="1">
      <c r="R529" s="25"/>
      <c r="S529" s="27"/>
      <c r="V529" s="159"/>
      <c r="W529" s="1130"/>
      <c r="X529" s="1130"/>
      <c r="Y529" s="1130"/>
      <c r="Z529" s="1130"/>
      <c r="AA529" s="1130"/>
      <c r="AB529" s="1131"/>
      <c r="AC529" s="71"/>
      <c r="AD529" s="71"/>
      <c r="AE529" s="71"/>
      <c r="AF529" s="71"/>
      <c r="AG529" s="184"/>
      <c r="AH529" s="1108"/>
      <c r="AI529" s="1108"/>
      <c r="AJ529" s="905"/>
      <c r="AK529" s="905"/>
      <c r="AL529" s="71"/>
      <c r="AM529" s="71"/>
      <c r="AN529" s="71"/>
      <c r="AO529" s="71"/>
      <c r="AP529" s="71"/>
      <c r="AQ529" s="71"/>
      <c r="AR529" s="192"/>
      <c r="AT529" s="1166"/>
      <c r="AU529" s="1166"/>
      <c r="BA529" s="2"/>
      <c r="BH529" s="2"/>
      <c r="BJ529" s="1130"/>
      <c r="BK529" s="1130"/>
      <c r="BL529" s="1130"/>
      <c r="BM529" s="1130"/>
      <c r="BN529" s="1130"/>
      <c r="BO529" s="1131"/>
      <c r="BY529" s="896"/>
      <c r="BZ529" s="896"/>
    </row>
    <row r="530" spans="4:78" ht="8.1" customHeight="1">
      <c r="R530" s="25"/>
      <c r="S530" s="30"/>
      <c r="T530" s="28"/>
      <c r="U530" s="17"/>
      <c r="V530" s="175"/>
      <c r="W530" s="154"/>
      <c r="X530" s="154"/>
      <c r="Y530" s="154"/>
      <c r="Z530" s="154"/>
      <c r="AA530" s="154"/>
      <c r="AB530" s="172"/>
      <c r="AC530" s="175"/>
      <c r="AD530" s="154"/>
      <c r="AE530" s="154"/>
      <c r="AF530" s="154"/>
      <c r="AG530" s="154"/>
      <c r="AH530" s="154"/>
      <c r="AI530" s="154"/>
      <c r="AJ530" s="175"/>
      <c r="AK530" s="154"/>
      <c r="AL530" s="154"/>
      <c r="AM530" s="1167">
        <f>AM507</f>
        <v>3.65</v>
      </c>
      <c r="AN530" s="1167"/>
      <c r="AO530" s="1167"/>
      <c r="AP530" s="154"/>
      <c r="AQ530" s="154"/>
      <c r="AR530" s="172"/>
      <c r="AS530" s="154"/>
      <c r="AT530" s="154"/>
      <c r="AU530" s="154"/>
      <c r="AV530" s="154"/>
      <c r="AW530" s="154"/>
      <c r="AX530" s="154"/>
      <c r="AY530" s="154"/>
      <c r="AZ530" s="154"/>
      <c r="BA530" s="172"/>
      <c r="BB530" s="154"/>
      <c r="BC530" s="154"/>
      <c r="BD530" s="154"/>
      <c r="BE530" s="154"/>
      <c r="BF530" s="154"/>
      <c r="BG530" s="154"/>
      <c r="BH530" s="172"/>
      <c r="BI530" s="154"/>
      <c r="BJ530" s="154"/>
      <c r="BK530" s="154"/>
      <c r="BL530" s="154"/>
      <c r="BM530" s="154"/>
      <c r="BN530" s="154"/>
      <c r="BO530" s="172"/>
    </row>
    <row r="531" spans="4:78" ht="8.1" customHeight="1">
      <c r="S531" s="6"/>
      <c r="V531" s="159"/>
      <c r="W531" s="902">
        <f>$W$519</f>
        <v>187.01242048501138</v>
      </c>
      <c r="X531" s="917"/>
      <c r="Y531" s="917"/>
      <c r="Z531" s="917"/>
      <c r="AA531" s="917"/>
      <c r="AB531" s="1132"/>
      <c r="AC531" s="159"/>
      <c r="AD531" s="902">
        <f>$AD$519</f>
        <v>390.05447701159517</v>
      </c>
      <c r="AE531" s="917"/>
      <c r="AF531" s="917"/>
      <c r="AG531" s="917"/>
      <c r="AH531" s="917"/>
      <c r="AI531" s="917"/>
      <c r="AJ531" s="917"/>
      <c r="AK531" s="917"/>
      <c r="AM531" s="1168"/>
      <c r="AN531" s="1168"/>
      <c r="AO531" s="1168"/>
      <c r="AR531" s="2"/>
      <c r="AT531" s="902">
        <f>$AD$519</f>
        <v>390.05447701159517</v>
      </c>
      <c r="AU531" s="917"/>
      <c r="AV531" s="917"/>
      <c r="AW531" s="917"/>
      <c r="AX531" s="917"/>
      <c r="AY531" s="917"/>
      <c r="AZ531" s="917"/>
      <c r="BA531" s="1132"/>
      <c r="BH531" s="2"/>
      <c r="BJ531" s="902">
        <f>$W$519</f>
        <v>187.01242048501138</v>
      </c>
      <c r="BK531" s="902"/>
      <c r="BL531" s="902"/>
      <c r="BM531" s="902"/>
      <c r="BN531" s="902"/>
      <c r="BO531" s="908"/>
    </row>
    <row r="532" spans="4:78" ht="8.1" customHeight="1">
      <c r="P532" s="969">
        <f>P316</f>
        <v>3</v>
      </c>
      <c r="Q532" s="969"/>
      <c r="R532" s="969"/>
      <c r="S532" s="1103"/>
      <c r="V532" s="159"/>
      <c r="W532" s="917"/>
      <c r="X532" s="917"/>
      <c r="Y532" s="917"/>
      <c r="Z532" s="917"/>
      <c r="AA532" s="917"/>
      <c r="AB532" s="1132"/>
      <c r="AD532" s="917"/>
      <c r="AE532" s="917"/>
      <c r="AF532" s="917"/>
      <c r="AG532" s="917"/>
      <c r="AH532" s="917"/>
      <c r="AI532" s="917"/>
      <c r="AJ532" s="917"/>
      <c r="AK532" s="917"/>
      <c r="AR532" s="2"/>
      <c r="AT532" s="917"/>
      <c r="AU532" s="917"/>
      <c r="AV532" s="917"/>
      <c r="AW532" s="917"/>
      <c r="AX532" s="917"/>
      <c r="AY532" s="917"/>
      <c r="AZ532" s="917"/>
      <c r="BA532" s="1132"/>
      <c r="BH532" s="2"/>
      <c r="BJ532" s="902"/>
      <c r="BK532" s="902"/>
      <c r="BL532" s="902"/>
      <c r="BM532" s="902"/>
      <c r="BN532" s="902"/>
      <c r="BO532" s="908"/>
    </row>
    <row r="533" spans="4:78" ht="8.1" customHeight="1">
      <c r="H533" s="902">
        <f>W531+AD531+AT531+BJ531</f>
        <v>1154.1337949932131</v>
      </c>
      <c r="I533" s="902"/>
      <c r="J533" s="902"/>
      <c r="K533" s="902"/>
      <c r="L533" s="902"/>
      <c r="M533" s="902"/>
      <c r="N533" s="902"/>
      <c r="P533" s="969"/>
      <c r="Q533" s="969"/>
      <c r="R533" s="969"/>
      <c r="S533" s="1103"/>
      <c r="V533" s="159"/>
      <c r="AB533" s="2"/>
      <c r="AI533" s="2"/>
      <c r="AL533" s="904" t="s">
        <v>5</v>
      </c>
      <c r="AM533" s="904"/>
      <c r="AR533" s="2"/>
      <c r="BA533" s="2"/>
      <c r="BD533" s="904" t="s">
        <v>5</v>
      </c>
      <c r="BE533" s="904"/>
      <c r="BH533" s="2"/>
      <c r="BL533" s="904" t="s">
        <v>23</v>
      </c>
      <c r="BM533" s="904"/>
      <c r="BO533" s="2"/>
    </row>
    <row r="534" spans="4:78" ht="8.1" customHeight="1" thickBot="1">
      <c r="H534" s="902"/>
      <c r="I534" s="902"/>
      <c r="J534" s="902"/>
      <c r="K534" s="902"/>
      <c r="L534" s="902"/>
      <c r="M534" s="902"/>
      <c r="N534" s="902"/>
      <c r="S534" s="6"/>
      <c r="V534" s="159"/>
      <c r="Y534" s="904" t="s">
        <v>23</v>
      </c>
      <c r="Z534" s="904"/>
      <c r="AB534" s="2"/>
      <c r="AI534" s="160"/>
      <c r="AL534" s="904"/>
      <c r="AM534" s="904"/>
      <c r="AR534" s="2"/>
      <c r="BA534" s="2"/>
      <c r="BD534" s="904"/>
      <c r="BE534" s="904"/>
      <c r="BH534" s="2"/>
      <c r="BL534" s="904"/>
      <c r="BM534" s="904"/>
      <c r="BO534" s="2"/>
    </row>
    <row r="535" spans="4:78" ht="7.5" customHeight="1">
      <c r="O535" s="909" t="s">
        <v>2</v>
      </c>
      <c r="P535" s="911"/>
      <c r="Q535" s="190"/>
      <c r="R535" s="1"/>
      <c r="S535" s="199"/>
      <c r="T535" s="1"/>
      <c r="U535" s="173"/>
      <c r="V535" s="161"/>
      <c r="W535" s="110"/>
      <c r="X535" s="198"/>
      <c r="Y535" s="1149"/>
      <c r="Z535" s="1149"/>
      <c r="AA535" s="1"/>
      <c r="AB535" s="173"/>
      <c r="AC535" s="1"/>
      <c r="AD535" s="1"/>
      <c r="AE535" s="1"/>
      <c r="AF535" s="1"/>
      <c r="AG535" s="168"/>
      <c r="AH535" s="109"/>
      <c r="AI535" s="113"/>
      <c r="AJ535" s="113"/>
      <c r="AK535" s="110"/>
      <c r="AL535" s="198"/>
      <c r="AM535" s="1"/>
      <c r="AN535" s="1"/>
      <c r="AO535" s="1"/>
      <c r="AP535" s="1"/>
      <c r="AQ535" s="1"/>
      <c r="AR535" s="173"/>
      <c r="AS535" s="1"/>
      <c r="AT535" s="1"/>
      <c r="AU535" s="1"/>
      <c r="AV535" s="1"/>
      <c r="AW535" s="1"/>
      <c r="AX535" s="1"/>
      <c r="AY535" s="168"/>
      <c r="AZ535" s="109"/>
      <c r="BA535" s="113"/>
      <c r="BB535" s="113"/>
      <c r="BC535" s="110"/>
      <c r="BD535" s="198"/>
      <c r="BE535" s="1"/>
      <c r="BF535" s="1"/>
      <c r="BG535" s="1"/>
      <c r="BH535" s="173"/>
      <c r="BI535" s="1"/>
      <c r="BJ535" s="1"/>
      <c r="BK535" s="1"/>
      <c r="BL535" s="1"/>
      <c r="BM535" s="168"/>
      <c r="BN535" s="109"/>
      <c r="BO535" s="162"/>
    </row>
    <row r="536" spans="4:78" ht="7.5" customHeight="1" thickBot="1">
      <c r="O536" s="912"/>
      <c r="P536" s="914"/>
      <c r="S536" s="6"/>
      <c r="V536" s="157"/>
      <c r="W536" s="112"/>
      <c r="AB536" s="2"/>
      <c r="AH536" s="111"/>
      <c r="AI536" s="114"/>
      <c r="AJ536" s="114"/>
      <c r="AK536" s="112"/>
      <c r="AR536" s="2"/>
      <c r="AZ536" s="111"/>
      <c r="BA536" s="114"/>
      <c r="BB536" s="114"/>
      <c r="BC536" s="112"/>
      <c r="BH536" s="2"/>
      <c r="BN536" s="111"/>
      <c r="BO536" s="158"/>
    </row>
    <row r="537" spans="4:78" ht="8.1" customHeight="1">
      <c r="S537" s="6"/>
      <c r="V537" s="159"/>
      <c r="AB537" s="2"/>
      <c r="AI537" s="194"/>
      <c r="AR537" s="2"/>
      <c r="BA537" s="194"/>
      <c r="BH537" s="2"/>
      <c r="BO537" s="2"/>
    </row>
    <row r="538" spans="4:78" ht="8.1" customHeight="1">
      <c r="P538" s="917">
        <f>P322</f>
        <v>2.5874999999999999</v>
      </c>
      <c r="Q538" s="917"/>
      <c r="R538" s="917"/>
      <c r="S538" s="1102"/>
      <c r="V538" s="159"/>
      <c r="W538" s="1130">
        <f>W528</f>
        <v>17.111718750000001</v>
      </c>
      <c r="X538" s="1130"/>
      <c r="Y538" s="1130"/>
      <c r="Z538" s="1130"/>
      <c r="AA538" s="1130"/>
      <c r="AB538" s="1131"/>
      <c r="AI538" s="2"/>
      <c r="AL538" s="1130">
        <f>$AL$526</f>
        <v>35.690156250000001</v>
      </c>
      <c r="AM538" s="917"/>
      <c r="AN538" s="917"/>
      <c r="AO538" s="917"/>
      <c r="AP538" s="917"/>
      <c r="AQ538" s="917"/>
      <c r="AR538" s="2"/>
      <c r="AU538" s="1130">
        <f>$AL$526</f>
        <v>35.690156250000001</v>
      </c>
      <c r="AV538" s="917"/>
      <c r="AW538" s="917"/>
      <c r="AX538" s="917"/>
      <c r="AY538" s="917"/>
      <c r="AZ538" s="917"/>
      <c r="BA538" s="2"/>
      <c r="BH538" s="2"/>
      <c r="BJ538" s="1130">
        <f>W528</f>
        <v>17.111718750000001</v>
      </c>
      <c r="BK538" s="1130"/>
      <c r="BL538" s="1130"/>
      <c r="BM538" s="1130"/>
      <c r="BN538" s="1130"/>
      <c r="BO538" s="1131"/>
    </row>
    <row r="539" spans="4:78" ht="8.1" customHeight="1">
      <c r="P539" s="917"/>
      <c r="Q539" s="917"/>
      <c r="R539" s="917"/>
      <c r="S539" s="1102"/>
      <c r="V539" s="159"/>
      <c r="W539" s="1130"/>
      <c r="X539" s="1130"/>
      <c r="Y539" s="1130"/>
      <c r="Z539" s="1130"/>
      <c r="AA539" s="1130"/>
      <c r="AB539" s="1131"/>
      <c r="AI539" s="2"/>
      <c r="AL539" s="917"/>
      <c r="AM539" s="917"/>
      <c r="AN539" s="917"/>
      <c r="AO539" s="917"/>
      <c r="AP539" s="917"/>
      <c r="AQ539" s="917"/>
      <c r="AR539" s="2"/>
      <c r="AU539" s="917"/>
      <c r="AV539" s="917"/>
      <c r="AW539" s="917"/>
      <c r="AX539" s="917"/>
      <c r="AY539" s="917"/>
      <c r="AZ539" s="917"/>
      <c r="BA539" s="2"/>
      <c r="BH539" s="2"/>
      <c r="BJ539" s="1130"/>
      <c r="BK539" s="1130"/>
      <c r="BL539" s="1130"/>
      <c r="BM539" s="1130"/>
      <c r="BN539" s="1130"/>
      <c r="BO539" s="1131"/>
    </row>
    <row r="540" spans="4:78" ht="8.1" customHeight="1">
      <c r="D540" s="29"/>
      <c r="R540" s="25">
        <v>6</v>
      </c>
      <c r="S540" s="26"/>
      <c r="V540" s="159"/>
      <c r="AB540" s="2"/>
      <c r="AI540" s="2"/>
      <c r="AR540" s="2"/>
      <c r="BA540" s="2"/>
      <c r="BH540" s="2"/>
      <c r="BO540" s="2"/>
    </row>
    <row r="541" spans="4:78" ht="8.1" customHeight="1">
      <c r="R541" s="25"/>
      <c r="S541" s="27"/>
      <c r="T541" s="8"/>
      <c r="U541" s="8"/>
      <c r="V541" s="174"/>
      <c r="AB541" s="2"/>
      <c r="AC541" s="1"/>
      <c r="AD541" s="1"/>
      <c r="AE541" s="1"/>
      <c r="AF541" s="1"/>
      <c r="AG541" s="1"/>
      <c r="AH541" s="1"/>
      <c r="AI541" s="173"/>
      <c r="AJ541" s="1"/>
      <c r="AK541" s="1"/>
      <c r="AL541" s="1"/>
      <c r="AM541" s="1"/>
      <c r="AN541" s="1"/>
      <c r="AO541" s="1"/>
      <c r="AP541" s="1"/>
      <c r="AQ541" s="1"/>
      <c r="AR541" s="173"/>
      <c r="AS541" s="1"/>
      <c r="AT541" s="1"/>
      <c r="AU541" s="1"/>
      <c r="AV541" s="1"/>
      <c r="AW541" s="1"/>
      <c r="AX541" s="1"/>
      <c r="AY541" s="1"/>
      <c r="AZ541" s="1"/>
      <c r="BA541" s="173"/>
      <c r="BB541" s="1"/>
      <c r="BC541" s="1"/>
      <c r="BD541" s="1"/>
      <c r="BE541" s="1"/>
      <c r="BF541" s="1"/>
      <c r="BG541" s="1"/>
      <c r="BH541" s="173"/>
      <c r="BI541" s="1"/>
      <c r="BJ541" s="1"/>
      <c r="BK541" s="1"/>
      <c r="BL541" s="1"/>
      <c r="BM541" s="1"/>
      <c r="BN541" s="1"/>
      <c r="BO541" s="173"/>
    </row>
    <row r="542" spans="4:78" ht="8.1" customHeight="1">
      <c r="R542" s="25"/>
      <c r="S542" s="26"/>
      <c r="T542" s="28"/>
      <c r="V542" s="175"/>
      <c r="W542" s="1142">
        <f>V514</f>
        <v>97.480747143193838</v>
      </c>
      <c r="X542" s="1142"/>
      <c r="Y542" s="1142"/>
      <c r="Z542" s="1142"/>
      <c r="AA542" s="1142"/>
      <c r="AB542" s="1144"/>
      <c r="AC542" s="154"/>
      <c r="AD542" s="1142">
        <f>AL516</f>
        <v>203.31698689866141</v>
      </c>
      <c r="AE542" s="1143"/>
      <c r="AF542" s="1143"/>
      <c r="AG542" s="1143"/>
      <c r="AH542" s="1143"/>
      <c r="AI542" s="1143"/>
      <c r="AJ542" s="1143"/>
      <c r="AK542" s="154"/>
      <c r="AL542" s="154"/>
      <c r="AM542" s="154"/>
      <c r="AN542" s="154"/>
      <c r="AO542" s="154"/>
      <c r="AP542" s="154"/>
      <c r="AQ542" s="154"/>
      <c r="AR542" s="172"/>
      <c r="AS542" s="154"/>
      <c r="AT542" s="1142">
        <f>AT514</f>
        <v>203.31698689866141</v>
      </c>
      <c r="AU542" s="1143"/>
      <c r="AV542" s="1143"/>
      <c r="AW542" s="1143"/>
      <c r="AX542" s="1143"/>
      <c r="AY542" s="1143"/>
      <c r="AZ542" s="1143"/>
      <c r="BA542" s="172"/>
      <c r="BB542" s="154"/>
      <c r="BC542" s="154"/>
      <c r="BD542" s="154"/>
      <c r="BE542" s="154"/>
      <c r="BF542" s="154"/>
      <c r="BG542" s="154"/>
      <c r="BH542" s="172"/>
      <c r="BI542" s="154"/>
      <c r="BJ542" s="1142">
        <f>BJ514</f>
        <v>97.480747143193838</v>
      </c>
      <c r="BK542" s="1142"/>
      <c r="BL542" s="1142"/>
      <c r="BM542" s="1142"/>
      <c r="BN542" s="1142"/>
      <c r="BO542" s="1144"/>
    </row>
    <row r="543" spans="4:78" ht="8.1" customHeight="1">
      <c r="R543" s="25"/>
      <c r="S543" s="26"/>
      <c r="V543" s="159"/>
      <c r="W543" s="902"/>
      <c r="X543" s="902"/>
      <c r="Y543" s="902"/>
      <c r="Z543" s="902"/>
      <c r="AA543" s="902"/>
      <c r="AB543" s="908"/>
      <c r="AD543" s="917"/>
      <c r="AE543" s="917"/>
      <c r="AF543" s="917"/>
      <c r="AG543" s="917"/>
      <c r="AH543" s="917"/>
      <c r="AI543" s="917"/>
      <c r="AJ543" s="917"/>
      <c r="AR543" s="2"/>
      <c r="AT543" s="917"/>
      <c r="AU543" s="917"/>
      <c r="AV543" s="917"/>
      <c r="AW543" s="917"/>
      <c r="AX543" s="917"/>
      <c r="AY543" s="917"/>
      <c r="AZ543" s="917"/>
      <c r="BA543" s="2"/>
      <c r="BH543" s="2"/>
      <c r="BJ543" s="902"/>
      <c r="BK543" s="902"/>
      <c r="BL543" s="902"/>
      <c r="BM543" s="902"/>
      <c r="BN543" s="902"/>
      <c r="BO543" s="908"/>
    </row>
    <row r="544" spans="4:78" ht="8.1" customHeight="1">
      <c r="P544" s="915">
        <f>P328</f>
        <v>2.6625000000000001</v>
      </c>
      <c r="Q544" s="915"/>
      <c r="R544" s="915"/>
      <c r="S544" s="925"/>
      <c r="V544" s="159"/>
      <c r="W544" s="1130">
        <f>V516</f>
        <v>8.9195312500000004</v>
      </c>
      <c r="X544" s="917"/>
      <c r="Y544" s="917"/>
      <c r="Z544" s="917"/>
      <c r="AA544" s="917"/>
      <c r="AB544" s="1132"/>
      <c r="AD544" s="1130">
        <f>AD516</f>
        <v>18.603593749999998</v>
      </c>
      <c r="AE544" s="917"/>
      <c r="AF544" s="917"/>
      <c r="AG544" s="917"/>
      <c r="AH544" s="917"/>
      <c r="AI544" s="917"/>
      <c r="AJ544" s="917"/>
      <c r="AR544" s="2"/>
      <c r="AT544" s="1130">
        <f>AT516</f>
        <v>18.603593749999998</v>
      </c>
      <c r="AU544" s="917"/>
      <c r="AV544" s="917"/>
      <c r="AW544" s="917"/>
      <c r="AX544" s="917"/>
      <c r="AY544" s="917"/>
      <c r="AZ544" s="917"/>
      <c r="BA544" s="2"/>
      <c r="BH544" s="2"/>
      <c r="BJ544" s="1130">
        <f>BJ516</f>
        <v>8.9195312500000004</v>
      </c>
      <c r="BK544" s="1130"/>
      <c r="BL544" s="1130"/>
      <c r="BM544" s="1130"/>
      <c r="BN544" s="1130"/>
      <c r="BO544" s="1131"/>
    </row>
    <row r="545" spans="8:67" ht="8.1" customHeight="1">
      <c r="P545" s="915"/>
      <c r="Q545" s="915"/>
      <c r="R545" s="915"/>
      <c r="S545" s="925"/>
      <c r="V545" s="159"/>
      <c r="W545" s="917"/>
      <c r="X545" s="917"/>
      <c r="Y545" s="917"/>
      <c r="Z545" s="917"/>
      <c r="AA545" s="917"/>
      <c r="AB545" s="1132"/>
      <c r="AD545" s="917"/>
      <c r="AE545" s="917"/>
      <c r="AF545" s="917"/>
      <c r="AG545" s="917"/>
      <c r="AH545" s="917"/>
      <c r="AI545" s="917"/>
      <c r="AJ545" s="917"/>
      <c r="AL545" s="904" t="s">
        <v>22</v>
      </c>
      <c r="AM545" s="904"/>
      <c r="AR545" s="2"/>
      <c r="AT545" s="917"/>
      <c r="AU545" s="917"/>
      <c r="AV545" s="917"/>
      <c r="AW545" s="917"/>
      <c r="AX545" s="917"/>
      <c r="AY545" s="917"/>
      <c r="AZ545" s="917"/>
      <c r="BA545" s="2"/>
      <c r="BD545" s="904" t="s">
        <v>22</v>
      </c>
      <c r="BE545" s="904"/>
      <c r="BH545" s="2"/>
      <c r="BJ545" s="1130"/>
      <c r="BK545" s="1130"/>
      <c r="BL545" s="1130"/>
      <c r="BM545" s="1130"/>
      <c r="BN545" s="1130"/>
      <c r="BO545" s="1131"/>
    </row>
    <row r="546" spans="8:67" ht="8.1" customHeight="1" thickBot="1">
      <c r="H546" s="902">
        <f>W542+AD542+AT542+BJ542</f>
        <v>601.59546808371056</v>
      </c>
      <c r="I546" s="902"/>
      <c r="J546" s="902"/>
      <c r="K546" s="902"/>
      <c r="L546" s="902"/>
      <c r="M546" s="902"/>
      <c r="N546" s="902"/>
      <c r="S546" s="6"/>
      <c r="V546" s="159"/>
      <c r="X546" s="904" t="s">
        <v>21</v>
      </c>
      <c r="Y546" s="904"/>
      <c r="AB546" s="2"/>
      <c r="AI546" s="160"/>
      <c r="AL546" s="904"/>
      <c r="AM546" s="904"/>
      <c r="AR546" s="2"/>
      <c r="BA546" s="160"/>
      <c r="BD546" s="904"/>
      <c r="BE546" s="904"/>
      <c r="BH546" s="2"/>
      <c r="BK546" s="904" t="s">
        <v>21</v>
      </c>
      <c r="BL546" s="904"/>
      <c r="BO546" s="2"/>
    </row>
    <row r="547" spans="8:67" ht="8.1" customHeight="1">
      <c r="H547" s="902"/>
      <c r="I547" s="902"/>
      <c r="J547" s="902"/>
      <c r="K547" s="902"/>
      <c r="L547" s="902"/>
      <c r="M547" s="902"/>
      <c r="N547" s="902"/>
      <c r="S547" s="6"/>
      <c r="V547" s="165"/>
      <c r="W547" s="150"/>
      <c r="X547" s="904"/>
      <c r="Y547" s="904"/>
      <c r="AB547" s="2"/>
      <c r="AH547" s="109"/>
      <c r="AI547" s="113"/>
      <c r="AJ547" s="113"/>
      <c r="AK547" s="110"/>
      <c r="AR547" s="2"/>
      <c r="AZ547" s="109"/>
      <c r="BA547" s="113"/>
      <c r="BB547" s="113"/>
      <c r="BC547" s="110"/>
      <c r="BH547" s="2"/>
      <c r="BK547" s="904"/>
      <c r="BL547" s="904"/>
      <c r="BN547" s="109"/>
      <c r="BO547" s="162"/>
    </row>
    <row r="548" spans="8:67" ht="8.1" customHeight="1">
      <c r="O548" s="909" t="s">
        <v>3</v>
      </c>
      <c r="P548" s="911"/>
      <c r="Q548" s="200"/>
      <c r="R548" s="1"/>
      <c r="S548" s="201"/>
      <c r="T548" s="1"/>
      <c r="U548" s="173"/>
      <c r="V548" s="166"/>
      <c r="W548" s="167"/>
      <c r="X548" s="1"/>
      <c r="Y548" s="1"/>
      <c r="Z548" s="1"/>
      <c r="AA548" s="1"/>
      <c r="AB548" s="173"/>
      <c r="AC548" s="1"/>
      <c r="AD548" s="1"/>
      <c r="AE548" s="1"/>
      <c r="AF548" s="1"/>
      <c r="AG548" s="1"/>
      <c r="AH548" s="169"/>
      <c r="AI548" s="170"/>
      <c r="AJ548" s="170"/>
      <c r="AK548" s="171"/>
      <c r="AL548" s="1"/>
      <c r="AM548" s="1"/>
      <c r="AN548" s="1"/>
      <c r="AO548" s="1"/>
      <c r="AP548" s="1"/>
      <c r="AQ548" s="1"/>
      <c r="AR548" s="173"/>
      <c r="AS548" s="1"/>
      <c r="AT548" s="1"/>
      <c r="AU548" s="1"/>
      <c r="AV548" s="1"/>
      <c r="AW548" s="1"/>
      <c r="AX548" s="1"/>
      <c r="AY548" s="1"/>
      <c r="AZ548" s="169"/>
      <c r="BA548" s="170"/>
      <c r="BB548" s="170"/>
      <c r="BC548" s="171"/>
      <c r="BD548" s="1"/>
      <c r="BE548" s="1"/>
      <c r="BF548" s="1"/>
      <c r="BG548" s="1"/>
      <c r="BH548" s="173"/>
      <c r="BI548" s="1"/>
      <c r="BJ548" s="1"/>
      <c r="BK548" s="1"/>
      <c r="BL548" s="1"/>
      <c r="BM548" s="1"/>
      <c r="BN548" s="169"/>
      <c r="BO548" s="108"/>
    </row>
    <row r="549" spans="8:67" ht="8.1" customHeight="1">
      <c r="O549" s="912"/>
      <c r="P549" s="914"/>
      <c r="Q549" s="5"/>
      <c r="S549" s="6"/>
      <c r="T549" s="9"/>
    </row>
    <row r="550" spans="8:67" ht="8.1" customHeight="1"/>
    <row r="551" spans="8:67" ht="8.1" customHeight="1"/>
    <row r="552" spans="8:67" ht="8.1" customHeight="1">
      <c r="P552" s="926" t="s">
        <v>71</v>
      </c>
      <c r="Q552" s="926"/>
      <c r="R552" s="926"/>
      <c r="S552" s="900" t="s">
        <v>27</v>
      </c>
      <c r="T552" s="906">
        <f>H508</f>
        <v>601.59546808371056</v>
      </c>
      <c r="U552" s="906"/>
      <c r="V552" s="906"/>
      <c r="W552" s="906"/>
      <c r="X552" s="906"/>
      <c r="Y552" s="907" t="s">
        <v>15</v>
      </c>
      <c r="Z552" s="1145">
        <f>P519+P513-(BG13/2)</f>
        <v>5.1749999999999998</v>
      </c>
      <c r="AA552" s="1145"/>
      <c r="AB552" s="1145"/>
      <c r="AC552" s="1145"/>
      <c r="AD552" s="900" t="s">
        <v>31</v>
      </c>
      <c r="AE552" s="906">
        <f>H533</f>
        <v>1154.1337949932131</v>
      </c>
      <c r="AF552" s="906"/>
      <c r="AG552" s="906"/>
      <c r="AH552" s="906"/>
      <c r="AI552" s="906"/>
      <c r="AJ552" s="906"/>
      <c r="AK552" s="906"/>
      <c r="AL552" s="906"/>
      <c r="AM552" s="900" t="s">
        <v>35</v>
      </c>
      <c r="AN552" s="1146">
        <v>0.1</v>
      </c>
      <c r="AO552" s="1146"/>
      <c r="AP552" s="1146"/>
      <c r="AQ552" s="907" t="s">
        <v>15</v>
      </c>
      <c r="AR552" s="906">
        <f>H546</f>
        <v>601.59546808371056</v>
      </c>
      <c r="AS552" s="906"/>
      <c r="AT552" s="906"/>
      <c r="AU552" s="906"/>
      <c r="AV552" s="906"/>
      <c r="AW552" s="907" t="s">
        <v>15</v>
      </c>
      <c r="AX552" s="906">
        <f>P526+P532</f>
        <v>6</v>
      </c>
      <c r="AY552" s="906"/>
      <c r="AZ552" s="906"/>
      <c r="BA552" s="906"/>
      <c r="BB552" s="906"/>
      <c r="BC552" s="16"/>
      <c r="BD552" s="16"/>
      <c r="BE552" s="16"/>
    </row>
    <row r="553" spans="8:67" ht="8.1" customHeight="1">
      <c r="P553" s="926"/>
      <c r="Q553" s="926"/>
      <c r="R553" s="926"/>
      <c r="S553" s="900"/>
      <c r="T553" s="906"/>
      <c r="U553" s="906"/>
      <c r="V553" s="906"/>
      <c r="W553" s="906"/>
      <c r="X553" s="906"/>
      <c r="Y553" s="907"/>
      <c r="Z553" s="1145"/>
      <c r="AA553" s="1145"/>
      <c r="AB553" s="1145"/>
      <c r="AC553" s="1145"/>
      <c r="AD553" s="900"/>
      <c r="AE553" s="906"/>
      <c r="AF553" s="906"/>
      <c r="AG553" s="906"/>
      <c r="AH553" s="906"/>
      <c r="AI553" s="906"/>
      <c r="AJ553" s="906"/>
      <c r="AK553" s="906"/>
      <c r="AL553" s="906"/>
      <c r="AM553" s="900"/>
      <c r="AN553" s="1146"/>
      <c r="AO553" s="1146"/>
      <c r="AP553" s="1146"/>
      <c r="AQ553" s="907"/>
      <c r="AR553" s="906"/>
      <c r="AS553" s="906"/>
      <c r="AT553" s="906"/>
      <c r="AU553" s="906"/>
      <c r="AV553" s="906"/>
      <c r="AW553" s="907"/>
      <c r="AX553" s="906"/>
      <c r="AY553" s="906"/>
      <c r="AZ553" s="906"/>
      <c r="BA553" s="906"/>
      <c r="BB553" s="906"/>
      <c r="BC553" s="16"/>
      <c r="BD553" s="16"/>
      <c r="BE553" s="16"/>
    </row>
    <row r="554" spans="8:67" ht="8.1" customHeight="1">
      <c r="P554" s="16"/>
      <c r="Q554" s="16"/>
      <c r="R554" s="16"/>
      <c r="S554" s="16"/>
      <c r="T554" s="16"/>
      <c r="U554" s="16"/>
      <c r="V554" s="16"/>
      <c r="W554" s="16"/>
      <c r="X554" s="16"/>
      <c r="Y554" s="16"/>
      <c r="Z554" s="16"/>
      <c r="AA554" s="16"/>
      <c r="AB554" s="16"/>
      <c r="AC554" s="16"/>
      <c r="AD554" s="16"/>
      <c r="AE554" s="16"/>
      <c r="AF554" s="16"/>
      <c r="AG554" s="16"/>
      <c r="AH554" s="16"/>
      <c r="AI554" s="16"/>
      <c r="AJ554" s="16"/>
      <c r="AK554" s="16"/>
      <c r="AL554" s="16"/>
      <c r="AM554" s="16"/>
      <c r="AN554" s="16"/>
      <c r="AO554" s="16"/>
      <c r="AP554" s="16"/>
      <c r="AQ554" s="16"/>
      <c r="AR554" s="16"/>
      <c r="AS554" s="16"/>
      <c r="AT554" s="16"/>
      <c r="AU554" s="16"/>
      <c r="AV554" s="16"/>
      <c r="AW554" s="16"/>
      <c r="AX554" s="16"/>
      <c r="AY554" s="16"/>
      <c r="AZ554" s="16"/>
      <c r="BA554" s="16"/>
      <c r="BB554" s="16"/>
      <c r="BC554" s="16"/>
      <c r="BD554" s="16"/>
      <c r="BE554" s="16"/>
    </row>
    <row r="555" spans="8:67" ht="8.1" customHeight="1">
      <c r="P555" s="16"/>
      <c r="Q555" s="16"/>
      <c r="R555" s="16"/>
      <c r="S555" s="16"/>
      <c r="T555" s="16"/>
      <c r="U555" s="16"/>
      <c r="V555" s="16"/>
      <c r="W555" s="16"/>
      <c r="X555" s="16"/>
      <c r="Y555" s="16"/>
      <c r="Z555" s="16"/>
      <c r="AA555" s="16"/>
      <c r="AB555" s="16"/>
      <c r="AC555" s="16"/>
      <c r="AD555" s="16"/>
      <c r="AE555" s="16"/>
      <c r="AF555" s="16"/>
      <c r="AG555" s="16"/>
      <c r="AH555" s="16"/>
      <c r="AI555" s="16"/>
      <c r="AJ555" s="16"/>
      <c r="AK555" s="16"/>
      <c r="AL555" s="16"/>
      <c r="AM555" s="16"/>
      <c r="AN555" s="16"/>
      <c r="AO555" s="16"/>
      <c r="AP555" s="16"/>
      <c r="AQ555" s="16"/>
      <c r="AR555" s="16"/>
      <c r="AS555" s="16"/>
      <c r="AT555" s="16"/>
      <c r="AU555" s="16"/>
      <c r="AV555" s="16"/>
      <c r="AW555" s="16"/>
      <c r="AX555" s="16"/>
      <c r="AY555" s="16"/>
      <c r="AZ555" s="16"/>
      <c r="BA555" s="16"/>
      <c r="BB555" s="16"/>
      <c r="BC555" s="16"/>
      <c r="BD555" s="16"/>
      <c r="BE555" s="16"/>
    </row>
    <row r="556" spans="8:67" ht="8.1" customHeight="1">
      <c r="P556" s="926" t="s">
        <v>71</v>
      </c>
      <c r="Q556" s="926"/>
      <c r="R556" s="926"/>
      <c r="S556" s="900" t="s">
        <v>27</v>
      </c>
      <c r="T556" s="927">
        <f>(T552*Z552)-((AE552+AN552*AR552)*AX552)</f>
        <v>-4172.5035034763023</v>
      </c>
      <c r="U556" s="927"/>
      <c r="V556" s="927"/>
      <c r="W556" s="927"/>
      <c r="X556" s="927"/>
      <c r="Y556" s="927"/>
      <c r="Z556" s="927"/>
      <c r="AA556" s="927"/>
      <c r="AB556" s="16"/>
      <c r="AC556" s="16"/>
      <c r="AD556" s="16"/>
      <c r="AE556" s="16"/>
      <c r="AF556" s="16"/>
      <c r="AG556" s="16"/>
      <c r="AH556" s="16"/>
      <c r="AI556" s="16"/>
      <c r="AJ556" s="16"/>
      <c r="AK556" s="16"/>
      <c r="AL556" s="16"/>
      <c r="AM556" s="16"/>
      <c r="AN556" s="16"/>
      <c r="AO556" s="16"/>
      <c r="AP556" s="16"/>
      <c r="AQ556" s="16"/>
      <c r="AR556" s="16"/>
      <c r="AS556" s="16"/>
      <c r="AT556" s="16"/>
      <c r="AU556" s="16"/>
      <c r="AV556" s="16"/>
      <c r="AW556" s="16"/>
      <c r="AX556" s="16"/>
      <c r="AY556" s="16"/>
      <c r="AZ556" s="16"/>
      <c r="BA556" s="16"/>
      <c r="BB556" s="16"/>
      <c r="BC556" s="16"/>
      <c r="BD556" s="16"/>
      <c r="BE556" s="16"/>
    </row>
    <row r="557" spans="8:67" ht="8.1" customHeight="1">
      <c r="P557" s="926"/>
      <c r="Q557" s="926"/>
      <c r="R557" s="926"/>
      <c r="S557" s="900"/>
      <c r="T557" s="927"/>
      <c r="U557" s="927"/>
      <c r="V557" s="927"/>
      <c r="W557" s="927"/>
      <c r="X557" s="927"/>
      <c r="Y557" s="927"/>
      <c r="Z557" s="927"/>
      <c r="AA557" s="927"/>
      <c r="AB557" s="16"/>
      <c r="AC557" s="16"/>
      <c r="AD557" s="16"/>
      <c r="AE557" s="16"/>
      <c r="AF557" s="16"/>
      <c r="AG557" s="16"/>
      <c r="AH557" s="16"/>
      <c r="AI557" s="16"/>
      <c r="AJ557" s="16"/>
      <c r="AK557" s="16"/>
      <c r="AL557" s="16"/>
      <c r="AM557" s="16"/>
      <c r="AN557" s="16"/>
      <c r="AO557" s="16"/>
      <c r="AP557" s="16"/>
      <c r="AQ557" s="16"/>
      <c r="AR557" s="16"/>
      <c r="AS557" s="16"/>
      <c r="AT557" s="16"/>
      <c r="AU557" s="16"/>
      <c r="AV557" s="16"/>
      <c r="AW557" s="16"/>
      <c r="AX557" s="16"/>
      <c r="AY557" s="16"/>
      <c r="AZ557" s="16"/>
      <c r="BA557" s="16"/>
      <c r="BB557" s="16"/>
      <c r="BC557" s="16"/>
      <c r="BD557" s="16"/>
      <c r="BE557" s="16"/>
    </row>
    <row r="558" spans="8:67" ht="8.1" customHeight="1">
      <c r="P558" s="101"/>
      <c r="Q558" s="101"/>
      <c r="R558" s="101"/>
      <c r="S558" s="85"/>
      <c r="T558" s="41"/>
      <c r="U558" s="41"/>
      <c r="V558" s="41"/>
      <c r="W558" s="41"/>
      <c r="X558" s="41"/>
      <c r="Y558" s="41"/>
      <c r="Z558" s="41"/>
      <c r="AA558" s="41"/>
      <c r="AB558" s="16"/>
      <c r="AC558" s="16"/>
      <c r="AD558" s="16"/>
      <c r="AE558" s="16"/>
      <c r="AF558" s="16"/>
      <c r="AG558" s="16"/>
      <c r="AH558" s="16"/>
      <c r="AI558" s="16"/>
      <c r="AJ558" s="16"/>
      <c r="AK558" s="16"/>
      <c r="AL558" s="16"/>
      <c r="AM558" s="16"/>
      <c r="AN558" s="16"/>
      <c r="AO558" s="16"/>
      <c r="AP558" s="16"/>
      <c r="AQ558" s="16"/>
      <c r="AR558" s="16"/>
      <c r="AS558" s="16"/>
      <c r="AT558" s="16"/>
      <c r="AU558" s="16"/>
      <c r="AV558" s="16"/>
      <c r="AW558" s="16"/>
      <c r="AX558" s="16"/>
      <c r="AY558" s="16"/>
      <c r="AZ558" s="16"/>
      <c r="BA558" s="16"/>
      <c r="BB558" s="16"/>
      <c r="BC558" s="16"/>
      <c r="BD558" s="16"/>
      <c r="BE558" s="16"/>
    </row>
    <row r="559" spans="8:67" ht="8.1" customHeight="1">
      <c r="S559" s="16"/>
      <c r="T559" s="16"/>
      <c r="U559" s="16"/>
      <c r="V559" s="16"/>
      <c r="W559" s="16"/>
      <c r="X559" s="16"/>
      <c r="Y559" s="16"/>
      <c r="Z559" s="16"/>
      <c r="AA559" s="16"/>
      <c r="AB559" s="16"/>
      <c r="AC559" s="16"/>
      <c r="AD559" s="16"/>
      <c r="AE559" s="16"/>
      <c r="AF559" s="16"/>
      <c r="AG559" s="16"/>
      <c r="AH559" s="16"/>
      <c r="AI559" s="16"/>
      <c r="AJ559" s="16"/>
      <c r="AK559" s="16"/>
      <c r="AL559" s="16"/>
      <c r="AM559" s="16"/>
      <c r="AN559" s="16"/>
      <c r="AO559" s="16"/>
      <c r="AP559" s="16"/>
      <c r="AQ559" s="16"/>
      <c r="AR559" s="16"/>
      <c r="AS559" s="16"/>
      <c r="AT559" s="16"/>
      <c r="AU559" s="16"/>
      <c r="AV559" s="16"/>
      <c r="AW559" s="16"/>
      <c r="AX559" s="16"/>
      <c r="AY559" s="16"/>
      <c r="AZ559" s="16"/>
      <c r="BA559" s="16"/>
      <c r="BB559" s="16"/>
      <c r="BC559" s="16"/>
      <c r="BD559" s="16"/>
      <c r="BE559" s="16"/>
    </row>
    <row r="560" spans="8:67" ht="8.1" customHeight="1">
      <c r="P560" s="926" t="s">
        <v>157</v>
      </c>
      <c r="Q560" s="926"/>
      <c r="R560" s="926"/>
      <c r="S560" s="900" t="s">
        <v>27</v>
      </c>
      <c r="T560" s="1158" t="s">
        <v>31</v>
      </c>
      <c r="U560" s="906">
        <f>(W496)</f>
        <v>568.98633525641048</v>
      </c>
      <c r="V560" s="906"/>
      <c r="W560" s="906"/>
      <c r="X560" s="906"/>
      <c r="Y560" s="906"/>
      <c r="Z560" s="907" t="s">
        <v>15</v>
      </c>
      <c r="AA560" s="1145">
        <f>X507+AD507-(AV13/2)</f>
        <v>5.4749999999999996</v>
      </c>
      <c r="AB560" s="1145"/>
      <c r="AC560" s="1145"/>
      <c r="AD560" s="1145"/>
      <c r="AE560" s="900" t="s">
        <v>35</v>
      </c>
      <c r="AF560" s="906">
        <f>BD496</f>
        <v>1186.7429278205132</v>
      </c>
      <c r="AG560" s="906"/>
      <c r="AH560" s="906"/>
      <c r="AI560" s="906"/>
      <c r="AJ560" s="906"/>
      <c r="AK560" s="906"/>
      <c r="AL560" s="906"/>
      <c r="AM560" s="906"/>
      <c r="AN560" s="900" t="s">
        <v>35</v>
      </c>
      <c r="AO560" s="1146">
        <v>0.1</v>
      </c>
      <c r="AP560" s="1146"/>
      <c r="AQ560" s="1146"/>
      <c r="AR560" s="907" t="s">
        <v>15</v>
      </c>
      <c r="AS560" s="906">
        <f>BQ496</f>
        <v>568.98633525641048</v>
      </c>
      <c r="AT560" s="906"/>
      <c r="AU560" s="906"/>
      <c r="AV560" s="906"/>
      <c r="AW560" s="906"/>
      <c r="AX560" s="907" t="s">
        <v>15</v>
      </c>
      <c r="AY560" s="906">
        <f>AM507+AU507</f>
        <v>7.3</v>
      </c>
      <c r="AZ560" s="906"/>
      <c r="BA560" s="906"/>
      <c r="BB560" s="906"/>
      <c r="BC560" s="906"/>
      <c r="BD560" s="16"/>
      <c r="BE560" s="16"/>
    </row>
    <row r="561" spans="15:57" ht="8.1" customHeight="1">
      <c r="P561" s="926"/>
      <c r="Q561" s="926"/>
      <c r="R561" s="926"/>
      <c r="S561" s="900"/>
      <c r="T561" s="1158"/>
      <c r="U561" s="906"/>
      <c r="V561" s="906"/>
      <c r="W561" s="906"/>
      <c r="X561" s="906"/>
      <c r="Y561" s="906"/>
      <c r="Z561" s="907"/>
      <c r="AA561" s="1145"/>
      <c r="AB561" s="1145"/>
      <c r="AC561" s="1145"/>
      <c r="AD561" s="1145"/>
      <c r="AE561" s="900"/>
      <c r="AF561" s="906"/>
      <c r="AG561" s="906"/>
      <c r="AH561" s="906"/>
      <c r="AI561" s="906"/>
      <c r="AJ561" s="906"/>
      <c r="AK561" s="906"/>
      <c r="AL561" s="906"/>
      <c r="AM561" s="906"/>
      <c r="AN561" s="900"/>
      <c r="AO561" s="1146"/>
      <c r="AP561" s="1146"/>
      <c r="AQ561" s="1146"/>
      <c r="AR561" s="907"/>
      <c r="AS561" s="906"/>
      <c r="AT561" s="906"/>
      <c r="AU561" s="906"/>
      <c r="AV561" s="906"/>
      <c r="AW561" s="906"/>
      <c r="AX561" s="907"/>
      <c r="AY561" s="906"/>
      <c r="AZ561" s="906"/>
      <c r="BA561" s="906"/>
      <c r="BB561" s="906"/>
      <c r="BC561" s="906"/>
      <c r="BD561" s="16"/>
      <c r="BE561" s="16"/>
    </row>
    <row r="562" spans="15:57" ht="8.1" customHeight="1">
      <c r="S562" s="84"/>
      <c r="T562" s="16"/>
      <c r="U562" s="16"/>
      <c r="V562" s="16"/>
      <c r="W562" s="16"/>
      <c r="X562" s="16"/>
      <c r="Y562" s="16"/>
      <c r="Z562" s="16"/>
      <c r="AA562" s="16"/>
      <c r="AB562" s="16"/>
      <c r="AC562" s="16"/>
      <c r="AD562" s="16"/>
      <c r="AE562" s="16"/>
      <c r="AF562" s="16"/>
      <c r="AG562" s="16"/>
      <c r="AH562" s="16"/>
      <c r="AI562" s="16"/>
      <c r="AJ562" s="16"/>
      <c r="AK562" s="16"/>
      <c r="AL562" s="16"/>
      <c r="AM562" s="16"/>
      <c r="AN562" s="16"/>
      <c r="AO562" s="16"/>
      <c r="AP562" s="16"/>
      <c r="AQ562" s="16"/>
      <c r="AR562" s="16"/>
      <c r="AS562" s="16"/>
      <c r="AT562" s="16"/>
      <c r="AU562" s="16"/>
      <c r="AV562" s="16"/>
      <c r="AW562" s="16"/>
      <c r="AX562" s="16"/>
      <c r="AY562" s="16"/>
      <c r="AZ562" s="16"/>
      <c r="BA562" s="16"/>
      <c r="BB562" s="16"/>
      <c r="BC562" s="16"/>
      <c r="BD562" s="16"/>
      <c r="BE562" s="16"/>
    </row>
    <row r="563" spans="15:57" ht="8.1" customHeight="1">
      <c r="S563" s="84"/>
      <c r="T563" s="16"/>
      <c r="U563" s="16"/>
      <c r="V563" s="16"/>
      <c r="W563" s="16"/>
      <c r="X563" s="16"/>
      <c r="Y563" s="16"/>
      <c r="Z563" s="16"/>
      <c r="AA563" s="16"/>
      <c r="AB563" s="16"/>
      <c r="AC563" s="16"/>
      <c r="AD563" s="16"/>
      <c r="AE563" s="16"/>
      <c r="AF563" s="16"/>
      <c r="AG563" s="16"/>
      <c r="AH563" s="16"/>
      <c r="AI563" s="16"/>
      <c r="AJ563" s="16"/>
      <c r="AK563" s="16"/>
      <c r="AL563" s="16"/>
      <c r="AM563" s="16"/>
      <c r="AN563" s="16"/>
      <c r="AO563" s="16"/>
      <c r="AP563" s="16"/>
      <c r="AQ563" s="16"/>
      <c r="AR563" s="16"/>
      <c r="AS563" s="16"/>
      <c r="AT563" s="16"/>
      <c r="AU563" s="16"/>
      <c r="AV563" s="16"/>
      <c r="AW563" s="16"/>
      <c r="AX563" s="16"/>
      <c r="AY563" s="16"/>
      <c r="AZ563" s="16"/>
      <c r="BA563" s="16"/>
      <c r="BB563" s="16"/>
      <c r="BC563" s="16"/>
      <c r="BD563" s="16"/>
      <c r="BE563" s="16"/>
    </row>
    <row r="564" spans="15:57" ht="8.1" customHeight="1">
      <c r="P564" s="926" t="s">
        <v>157</v>
      </c>
      <c r="Q564" s="926"/>
      <c r="R564" s="926"/>
      <c r="S564" s="900" t="s">
        <v>27</v>
      </c>
      <c r="T564" s="927">
        <f>-(U560*AA560)+(((AF560+(AO560*AS560)))*AY560)</f>
        <v>5963.3832122980784</v>
      </c>
      <c r="U564" s="927"/>
      <c r="V564" s="927"/>
      <c r="W564" s="927"/>
      <c r="X564" s="927"/>
      <c r="Y564" s="927"/>
      <c r="Z564" s="927"/>
      <c r="AA564" s="927"/>
      <c r="AB564" s="16"/>
      <c r="AC564" s="16"/>
      <c r="AD564" s="16"/>
      <c r="AE564" s="16"/>
      <c r="AF564" s="16"/>
      <c r="AG564" s="16"/>
      <c r="AH564" s="16"/>
      <c r="AI564" s="16"/>
      <c r="AJ564" s="16"/>
      <c r="AK564" s="16"/>
      <c r="AL564" s="16"/>
      <c r="AM564" s="16"/>
      <c r="AN564" s="16"/>
      <c r="AO564" s="16"/>
      <c r="AP564" s="16"/>
      <c r="AQ564" s="16"/>
      <c r="AR564" s="16"/>
      <c r="AS564" s="16"/>
      <c r="AT564" s="16"/>
      <c r="AU564" s="16"/>
      <c r="AV564" s="16"/>
      <c r="AW564" s="16"/>
      <c r="AX564" s="16"/>
      <c r="AY564" s="16"/>
      <c r="AZ564" s="16"/>
      <c r="BA564" s="16"/>
      <c r="BB564" s="16"/>
      <c r="BC564" s="16"/>
      <c r="BD564" s="16"/>
      <c r="BE564" s="16"/>
    </row>
    <row r="565" spans="15:57" ht="8.1" customHeight="1">
      <c r="P565" s="926"/>
      <c r="Q565" s="926"/>
      <c r="R565" s="926"/>
      <c r="S565" s="900"/>
      <c r="T565" s="927"/>
      <c r="U565" s="927"/>
      <c r="V565" s="927"/>
      <c r="W565" s="927"/>
      <c r="X565" s="927"/>
      <c r="Y565" s="927"/>
      <c r="Z565" s="927"/>
      <c r="AA565" s="927"/>
      <c r="AB565" s="16"/>
      <c r="AC565" s="16"/>
      <c r="AD565" s="16"/>
      <c r="AE565" s="16"/>
      <c r="AF565" s="16"/>
      <c r="AG565" s="16"/>
      <c r="AH565" s="16"/>
      <c r="AI565" s="16"/>
      <c r="AJ565" s="16"/>
      <c r="AK565" s="16"/>
      <c r="AL565" s="16"/>
      <c r="AM565" s="16"/>
      <c r="AN565" s="16"/>
      <c r="AO565" s="16"/>
      <c r="AP565" s="16"/>
      <c r="AQ565" s="16"/>
      <c r="AR565" s="16"/>
      <c r="AS565" s="16"/>
      <c r="AT565" s="16"/>
      <c r="AU565" s="16"/>
      <c r="AV565" s="16"/>
      <c r="AW565" s="16"/>
      <c r="AX565" s="16"/>
      <c r="AY565" s="16"/>
      <c r="AZ565" s="16"/>
      <c r="BA565" s="16"/>
      <c r="BB565" s="16"/>
      <c r="BC565" s="16"/>
      <c r="BD565" s="16"/>
      <c r="BE565" s="16"/>
    </row>
    <row r="566" spans="15:57" ht="8.1" customHeight="1">
      <c r="P566" s="16"/>
      <c r="Q566" s="16"/>
      <c r="R566" s="16"/>
      <c r="S566" s="16"/>
      <c r="T566" s="16"/>
      <c r="U566" s="16"/>
      <c r="V566" s="16"/>
      <c r="W566" s="16"/>
      <c r="X566" s="16"/>
      <c r="Y566" s="16"/>
      <c r="Z566" s="16"/>
      <c r="AA566" s="16"/>
      <c r="AB566" s="16"/>
      <c r="AC566" s="16"/>
      <c r="AD566" s="16"/>
      <c r="AE566" s="16"/>
      <c r="AF566" s="16"/>
      <c r="AG566" s="16"/>
      <c r="AH566" s="16"/>
      <c r="AI566" s="16"/>
      <c r="AJ566" s="16"/>
      <c r="AK566" s="16"/>
      <c r="AL566" s="16"/>
      <c r="AM566" s="16"/>
      <c r="AN566" s="16"/>
      <c r="AO566" s="16"/>
      <c r="AP566" s="16"/>
      <c r="AQ566" s="16"/>
      <c r="AR566" s="16"/>
      <c r="AS566" s="16"/>
      <c r="AT566" s="16"/>
      <c r="AU566" s="16"/>
      <c r="AV566" s="16"/>
      <c r="AW566" s="16"/>
      <c r="AX566" s="16"/>
      <c r="AY566" s="16"/>
      <c r="AZ566" s="16"/>
      <c r="BA566" s="16"/>
      <c r="BB566" s="16"/>
      <c r="BC566" s="16"/>
      <c r="BD566" s="16"/>
      <c r="BE566" s="16"/>
    </row>
    <row r="567" spans="15:57" ht="8.1" customHeight="1">
      <c r="P567" s="16"/>
      <c r="Q567" s="16"/>
      <c r="R567" s="16"/>
      <c r="S567" s="16"/>
      <c r="T567" s="16"/>
      <c r="U567" s="16"/>
      <c r="V567" s="16"/>
      <c r="W567" s="16"/>
      <c r="X567" s="16"/>
      <c r="Y567" s="16"/>
      <c r="Z567" s="16"/>
      <c r="AA567" s="16"/>
      <c r="AB567" s="16"/>
      <c r="AC567" s="16"/>
      <c r="AD567" s="16"/>
      <c r="AE567" s="16"/>
      <c r="AF567" s="16"/>
      <c r="AG567" s="16"/>
      <c r="AH567" s="16"/>
      <c r="AI567" s="16"/>
      <c r="AJ567" s="16"/>
      <c r="AK567" s="16"/>
      <c r="AL567" s="16"/>
      <c r="AM567" s="16"/>
      <c r="AN567" s="16"/>
      <c r="AO567" s="16"/>
      <c r="AP567" s="16"/>
      <c r="AQ567" s="16"/>
      <c r="AR567" s="16"/>
      <c r="AS567" s="16"/>
      <c r="AT567" s="16"/>
      <c r="AU567" s="16"/>
      <c r="AV567" s="16"/>
      <c r="AW567" s="16"/>
      <c r="AX567" s="16"/>
      <c r="AY567" s="16"/>
      <c r="AZ567" s="16"/>
      <c r="BA567" s="16"/>
      <c r="BB567" s="16"/>
      <c r="BC567" s="16"/>
      <c r="BD567" s="16"/>
      <c r="BE567" s="16"/>
    </row>
    <row r="568" spans="15:57" ht="8.1" customHeight="1">
      <c r="P568" s="1151" t="s">
        <v>72</v>
      </c>
      <c r="Q568" s="1152"/>
      <c r="R568" s="1152"/>
      <c r="S568" s="1152"/>
      <c r="T568" s="1152"/>
      <c r="U568" s="1152"/>
      <c r="V568" s="1152"/>
      <c r="W568" s="1152"/>
      <c r="X568" s="1152"/>
      <c r="Y568" s="1152"/>
      <c r="Z568" s="1152"/>
      <c r="AA568" s="1152"/>
      <c r="AB568" s="1152"/>
      <c r="AC568" s="1152"/>
      <c r="AD568" s="1152"/>
      <c r="AE568" s="1152"/>
      <c r="AF568" s="1152"/>
      <c r="AG568" s="1152"/>
      <c r="AH568" s="1152"/>
      <c r="AI568" s="1152"/>
      <c r="AJ568" s="1152"/>
      <c r="AK568" s="1152"/>
      <c r="AL568" s="1152"/>
      <c r="AM568" s="1152"/>
      <c r="AN568" s="1152"/>
      <c r="AO568" s="1152"/>
      <c r="AP568" s="1152"/>
      <c r="AQ568" s="1152"/>
      <c r="AR568" s="1152"/>
      <c r="AS568" s="1152"/>
      <c r="AT568" s="1152"/>
      <c r="AU568" s="1152"/>
      <c r="AV568" s="1152"/>
      <c r="AW568" s="1152"/>
      <c r="AX568" s="1152"/>
      <c r="AY568" s="1153"/>
    </row>
    <row r="569" spans="15:57" ht="8.1" customHeight="1">
      <c r="P569" s="1154"/>
      <c r="Q569" s="1155"/>
      <c r="R569" s="1155"/>
      <c r="S569" s="1155"/>
      <c r="T569" s="1155"/>
      <c r="U569" s="1155"/>
      <c r="V569" s="1155"/>
      <c r="W569" s="1155"/>
      <c r="X569" s="1155"/>
      <c r="Y569" s="1155"/>
      <c r="Z569" s="1155"/>
      <c r="AA569" s="1155"/>
      <c r="AB569" s="1155"/>
      <c r="AC569" s="1155"/>
      <c r="AD569" s="1155"/>
      <c r="AE569" s="1155"/>
      <c r="AF569" s="1155"/>
      <c r="AG569" s="1155"/>
      <c r="AH569" s="1155"/>
      <c r="AI569" s="1155"/>
      <c r="AJ569" s="1155"/>
      <c r="AK569" s="1155"/>
      <c r="AL569" s="1155"/>
      <c r="AM569" s="1155"/>
      <c r="AN569" s="1155"/>
      <c r="AO569" s="1155"/>
      <c r="AP569" s="1155"/>
      <c r="AQ569" s="1155"/>
      <c r="AR569" s="1155"/>
      <c r="AS569" s="1155"/>
      <c r="AT569" s="1155"/>
      <c r="AU569" s="1155"/>
      <c r="AV569" s="1155"/>
      <c r="AW569" s="1155"/>
      <c r="AX569" s="1155"/>
      <c r="AY569" s="1156"/>
    </row>
    <row r="570" spans="15:57" ht="8.1" customHeight="1"/>
    <row r="571" spans="15:57" ht="8.1" customHeight="1">
      <c r="P571" s="16"/>
      <c r="Q571" s="16"/>
      <c r="R571" s="16"/>
      <c r="S571" s="906">
        <f>T556</f>
        <v>-4172.5035034763023</v>
      </c>
      <c r="T571" s="906"/>
      <c r="U571" s="906"/>
      <c r="V571" s="906"/>
      <c r="W571" s="906"/>
      <c r="X571" s="906"/>
      <c r="Y571" s="1118" t="s">
        <v>15</v>
      </c>
      <c r="Z571" s="906">
        <f>AL526</f>
        <v>35.690156250000001</v>
      </c>
      <c r="AA571" s="906"/>
      <c r="AB571" s="906"/>
      <c r="AC571" s="906"/>
      <c r="AD571" s="920" t="s">
        <v>15</v>
      </c>
      <c r="AE571" s="906">
        <f>AD519</f>
        <v>390.05447701159517</v>
      </c>
      <c r="AF571" s="906"/>
      <c r="AG571" s="906"/>
      <c r="AH571" s="906"/>
      <c r="AI571" s="906"/>
      <c r="AJ571" s="906"/>
      <c r="AK571" s="906"/>
      <c r="AL571" s="906"/>
      <c r="AM571" s="16"/>
      <c r="AN571" s="1159">
        <f>AN523</f>
        <v>4.7246693005966032</v>
      </c>
      <c r="AO571" s="1159"/>
      <c r="AP571" s="1159"/>
    </row>
    <row r="572" spans="15:57" ht="8.1" customHeight="1">
      <c r="P572" s="16"/>
      <c r="Q572" s="16"/>
      <c r="R572" s="16"/>
      <c r="S572" s="919"/>
      <c r="T572" s="919"/>
      <c r="U572" s="919"/>
      <c r="V572" s="919"/>
      <c r="W572" s="919"/>
      <c r="X572" s="919"/>
      <c r="Y572" s="1157"/>
      <c r="Z572" s="919"/>
      <c r="AA572" s="919"/>
      <c r="AB572" s="919"/>
      <c r="AC572" s="919"/>
      <c r="AD572" s="920"/>
      <c r="AE572" s="919"/>
      <c r="AF572" s="919"/>
      <c r="AG572" s="919"/>
      <c r="AH572" s="919"/>
      <c r="AI572" s="919"/>
      <c r="AJ572" s="919"/>
      <c r="AK572" s="919"/>
      <c r="AL572" s="919"/>
      <c r="AM572" s="920" t="s">
        <v>15</v>
      </c>
      <c r="AN572" s="1160"/>
      <c r="AO572" s="1160"/>
      <c r="AP572" s="1160"/>
    </row>
    <row r="573" spans="15:57" ht="8.1" customHeight="1">
      <c r="P573" s="16"/>
      <c r="Q573" s="16"/>
      <c r="R573" s="16"/>
      <c r="S573" s="906">
        <f>AG146</f>
        <v>331.5</v>
      </c>
      <c r="T573" s="906"/>
      <c r="U573" s="906"/>
      <c r="V573" s="906"/>
      <c r="W573" s="906"/>
      <c r="X573" s="906"/>
      <c r="Y573" s="906"/>
      <c r="Z573" s="906"/>
      <c r="AA573" s="906"/>
      <c r="AB573" s="906"/>
      <c r="AC573" s="906"/>
      <c r="AD573" s="920"/>
      <c r="AE573" s="906">
        <f>V484</f>
        <v>3511.4585261538473</v>
      </c>
      <c r="AF573" s="906"/>
      <c r="AG573" s="906"/>
      <c r="AH573" s="906"/>
      <c r="AI573" s="906"/>
      <c r="AJ573" s="906"/>
      <c r="AK573" s="906"/>
      <c r="AL573" s="906"/>
      <c r="AM573" s="920"/>
      <c r="AN573" s="1161">
        <f>AG526</f>
        <v>3</v>
      </c>
      <c r="AO573" s="1161"/>
      <c r="AP573" s="1161"/>
    </row>
    <row r="574" spans="15:57" ht="8.1" customHeight="1">
      <c r="O574" s="901" t="s">
        <v>158</v>
      </c>
      <c r="P574" s="901"/>
      <c r="Q574" s="900" t="s">
        <v>27</v>
      </c>
      <c r="R574" s="900"/>
      <c r="S574" s="919"/>
      <c r="T574" s="919"/>
      <c r="U574" s="919"/>
      <c r="V574" s="919"/>
      <c r="W574" s="919"/>
      <c r="X574" s="919"/>
      <c r="Y574" s="919"/>
      <c r="Z574" s="919"/>
      <c r="AA574" s="919"/>
      <c r="AB574" s="919"/>
      <c r="AC574" s="919"/>
      <c r="AD574" s="921"/>
      <c r="AE574" s="919"/>
      <c r="AF574" s="919"/>
      <c r="AG574" s="919"/>
      <c r="AH574" s="919"/>
      <c r="AI574" s="919"/>
      <c r="AJ574" s="919"/>
      <c r="AK574" s="919"/>
      <c r="AL574" s="919"/>
      <c r="AM574" s="204"/>
      <c r="AN574" s="1162"/>
      <c r="AO574" s="1162"/>
      <c r="AP574" s="1162"/>
    </row>
    <row r="575" spans="15:57" ht="8.1" customHeight="1">
      <c r="O575" s="901"/>
      <c r="P575" s="901"/>
      <c r="Q575" s="900"/>
      <c r="R575" s="900"/>
      <c r="S575" s="906">
        <f>AD519</f>
        <v>390.05447701159517</v>
      </c>
      <c r="T575" s="906"/>
      <c r="U575" s="906"/>
      <c r="V575" s="906"/>
      <c r="W575" s="906"/>
      <c r="X575" s="906"/>
      <c r="Y575" s="906"/>
      <c r="Z575" s="906"/>
      <c r="AA575" s="906"/>
      <c r="AB575" s="906"/>
      <c r="AC575" s="906"/>
      <c r="AD575" s="906"/>
      <c r="AE575" s="906"/>
      <c r="AF575" s="906"/>
      <c r="AG575" s="906"/>
      <c r="AH575" s="906"/>
      <c r="AI575" s="906"/>
      <c r="AJ575" s="906"/>
      <c r="AK575" s="906"/>
      <c r="AL575" s="906"/>
      <c r="AM575" s="906"/>
      <c r="AN575" s="906"/>
      <c r="AO575" s="906"/>
      <c r="AP575" s="906"/>
    </row>
    <row r="576" spans="15:57" ht="8.1" customHeight="1">
      <c r="P576" s="16"/>
      <c r="Q576" s="16"/>
      <c r="R576" s="16"/>
      <c r="S576" s="906"/>
      <c r="T576" s="906"/>
      <c r="U576" s="906"/>
      <c r="V576" s="906"/>
      <c r="W576" s="906"/>
      <c r="X576" s="906"/>
      <c r="Y576" s="906"/>
      <c r="Z576" s="906"/>
      <c r="AA576" s="906"/>
      <c r="AB576" s="906"/>
      <c r="AC576" s="906"/>
      <c r="AD576" s="906"/>
      <c r="AE576" s="906"/>
      <c r="AF576" s="906"/>
      <c r="AG576" s="906"/>
      <c r="AH576" s="906"/>
      <c r="AI576" s="906"/>
      <c r="AJ576" s="906"/>
      <c r="AK576" s="906"/>
      <c r="AL576" s="906"/>
      <c r="AM576" s="906"/>
      <c r="AN576" s="906"/>
      <c r="AO576" s="906"/>
      <c r="AP576" s="906"/>
    </row>
    <row r="577" spans="15:42" ht="8.1" customHeight="1">
      <c r="P577" s="16"/>
      <c r="Q577" s="16"/>
      <c r="R577" s="16"/>
      <c r="S577" s="16"/>
      <c r="T577" s="16"/>
      <c r="U577" s="16"/>
      <c r="V577" s="16"/>
      <c r="W577" s="16"/>
      <c r="X577" s="16"/>
      <c r="Y577" s="16"/>
      <c r="Z577" s="16"/>
      <c r="AA577" s="16"/>
      <c r="AB577" s="16"/>
      <c r="AC577" s="16"/>
      <c r="AD577" s="16"/>
      <c r="AE577" s="16"/>
      <c r="AF577" s="16"/>
      <c r="AG577" s="16"/>
      <c r="AH577" s="16"/>
      <c r="AI577" s="16"/>
      <c r="AJ577" s="16"/>
      <c r="AK577" s="16"/>
      <c r="AL577" s="16"/>
      <c r="AM577" s="16"/>
      <c r="AN577" s="16"/>
      <c r="AO577" s="16"/>
      <c r="AP577" s="16"/>
    </row>
    <row r="578" spans="15:42" ht="8.1" customHeight="1">
      <c r="O578" s="901" t="s">
        <v>158</v>
      </c>
      <c r="P578" s="901"/>
      <c r="Q578" s="900" t="s">
        <v>27</v>
      </c>
      <c r="R578" s="900"/>
      <c r="S578" s="1150">
        <f>(((S571*Z571)/S573)*(AE571/AE573)*(AN571/AN573))/S575</f>
        <v>-0.20147642880128849</v>
      </c>
      <c r="T578" s="1150"/>
      <c r="U578" s="1150"/>
      <c r="V578" s="1150"/>
      <c r="W578" s="1150"/>
      <c r="X578" s="1150"/>
      <c r="Y578" s="1150"/>
      <c r="Z578" s="16"/>
      <c r="AA578" s="16"/>
      <c r="AB578" s="16"/>
      <c r="AC578" s="16"/>
      <c r="AD578" s="16"/>
      <c r="AE578" s="16"/>
      <c r="AF578" s="16"/>
      <c r="AG578" s="16"/>
      <c r="AH578" s="16"/>
      <c r="AI578" s="16"/>
      <c r="AJ578" s="16"/>
      <c r="AK578" s="16"/>
      <c r="AL578" s="16"/>
      <c r="AM578" s="16"/>
      <c r="AN578" s="16"/>
      <c r="AO578" s="16"/>
      <c r="AP578" s="16"/>
    </row>
    <row r="579" spans="15:42" ht="8.1" customHeight="1">
      <c r="O579" s="901"/>
      <c r="P579" s="901"/>
      <c r="Q579" s="900"/>
      <c r="R579" s="900"/>
      <c r="S579" s="1150"/>
      <c r="T579" s="1150"/>
      <c r="U579" s="1150"/>
      <c r="V579" s="1150"/>
      <c r="W579" s="1150"/>
      <c r="X579" s="1150"/>
      <c r="Y579" s="1150"/>
      <c r="Z579" s="16"/>
      <c r="AA579" s="16"/>
      <c r="AB579" s="16"/>
      <c r="AC579" s="16"/>
      <c r="AD579" s="16"/>
      <c r="AE579" s="16"/>
      <c r="AF579" s="16"/>
      <c r="AG579" s="16"/>
      <c r="AH579" s="16"/>
      <c r="AI579" s="16"/>
      <c r="AJ579" s="16"/>
      <c r="AK579" s="16"/>
      <c r="AL579" s="16"/>
      <c r="AM579" s="16"/>
      <c r="AN579" s="16"/>
      <c r="AO579" s="16"/>
      <c r="AP579" s="16"/>
    </row>
    <row r="580" spans="15:42" ht="8.1" customHeight="1">
      <c r="P580" s="14"/>
      <c r="Q580" s="14"/>
      <c r="R580" s="85"/>
      <c r="S580" s="43"/>
      <c r="T580" s="43"/>
      <c r="U580" s="43"/>
      <c r="V580" s="43"/>
      <c r="W580" s="43"/>
      <c r="X580" s="43"/>
      <c r="Y580" s="43"/>
      <c r="Z580" s="16"/>
      <c r="AA580" s="16"/>
      <c r="AB580" s="16"/>
      <c r="AC580" s="16"/>
      <c r="AD580" s="16"/>
      <c r="AE580" s="16"/>
      <c r="AF580" s="16"/>
      <c r="AG580" s="16"/>
      <c r="AH580" s="16"/>
      <c r="AI580" s="16"/>
      <c r="AJ580" s="16"/>
      <c r="AK580" s="16"/>
      <c r="AL580" s="16"/>
      <c r="AM580" s="16"/>
      <c r="AN580" s="16"/>
      <c r="AO580" s="16"/>
      <c r="AP580" s="16"/>
    </row>
    <row r="581" spans="15:42" ht="8.1" customHeight="1"/>
    <row r="582" spans="15:42" ht="8.1" customHeight="1"/>
    <row r="583" spans="15:42" ht="8.1" customHeight="1">
      <c r="P583" s="16"/>
      <c r="Q583" s="16"/>
      <c r="R583" s="16"/>
      <c r="S583" s="906">
        <f>T564</f>
        <v>5963.3832122980784</v>
      </c>
      <c r="T583" s="906"/>
      <c r="U583" s="906"/>
      <c r="V583" s="906"/>
      <c r="W583" s="906"/>
      <c r="X583" s="906"/>
      <c r="Y583" s="1118" t="s">
        <v>15</v>
      </c>
      <c r="Z583" s="906">
        <f>Z571</f>
        <v>35.690156250000001</v>
      </c>
      <c r="AA583" s="906"/>
      <c r="AB583" s="906"/>
      <c r="AC583" s="906"/>
      <c r="AD583" s="920" t="s">
        <v>15</v>
      </c>
      <c r="AE583" s="906">
        <f>AE571</f>
        <v>390.05447701159517</v>
      </c>
      <c r="AF583" s="906"/>
      <c r="AG583" s="906"/>
      <c r="AH583" s="906"/>
      <c r="AI583" s="906"/>
      <c r="AJ583" s="906"/>
      <c r="AK583" s="906"/>
      <c r="AL583" s="906"/>
      <c r="AM583" s="16"/>
      <c r="AN583" s="1159">
        <f>AN523</f>
        <v>4.7246693005966032</v>
      </c>
      <c r="AO583" s="1159"/>
      <c r="AP583" s="1159"/>
    </row>
    <row r="584" spans="15:42" ht="8.1" customHeight="1">
      <c r="P584" s="16"/>
      <c r="Q584" s="16"/>
      <c r="R584" s="16"/>
      <c r="S584" s="919"/>
      <c r="T584" s="919"/>
      <c r="U584" s="919"/>
      <c r="V584" s="919"/>
      <c r="W584" s="919"/>
      <c r="X584" s="919"/>
      <c r="Y584" s="1157"/>
      <c r="Z584" s="919"/>
      <c r="AA584" s="919"/>
      <c r="AB584" s="919"/>
      <c r="AC584" s="919"/>
      <c r="AD584" s="920"/>
      <c r="AE584" s="919"/>
      <c r="AF584" s="919"/>
      <c r="AG584" s="919"/>
      <c r="AH584" s="919"/>
      <c r="AI584" s="919"/>
      <c r="AJ584" s="919"/>
      <c r="AK584" s="919"/>
      <c r="AL584" s="919"/>
      <c r="AM584" s="1118" t="s">
        <v>15</v>
      </c>
      <c r="AN584" s="1160"/>
      <c r="AO584" s="1160"/>
      <c r="AP584" s="1160"/>
    </row>
    <row r="585" spans="15:42" ht="8.1" customHeight="1">
      <c r="P585" s="16"/>
      <c r="Q585" s="16"/>
      <c r="R585" s="16"/>
      <c r="S585" s="906">
        <f>S573</f>
        <v>331.5</v>
      </c>
      <c r="T585" s="906"/>
      <c r="U585" s="906"/>
      <c r="V585" s="906"/>
      <c r="W585" s="906"/>
      <c r="X585" s="906"/>
      <c r="Y585" s="906"/>
      <c r="Z585" s="906"/>
      <c r="AA585" s="906"/>
      <c r="AB585" s="906"/>
      <c r="AC585" s="906"/>
      <c r="AD585" s="920"/>
      <c r="AE585" s="906">
        <f>AE573</f>
        <v>3511.4585261538473</v>
      </c>
      <c r="AF585" s="906"/>
      <c r="AG585" s="906"/>
      <c r="AH585" s="906"/>
      <c r="AI585" s="906"/>
      <c r="AJ585" s="906"/>
      <c r="AK585" s="906"/>
      <c r="AL585" s="906"/>
      <c r="AM585" s="1118"/>
      <c r="AN585" s="906">
        <f>AM530</f>
        <v>3.65</v>
      </c>
      <c r="AO585" s="906"/>
      <c r="AP585" s="906"/>
    </row>
    <row r="586" spans="15:42" ht="8.1" customHeight="1">
      <c r="O586" s="901" t="s">
        <v>159</v>
      </c>
      <c r="P586" s="901"/>
      <c r="Q586" s="900" t="s">
        <v>27</v>
      </c>
      <c r="R586" s="900"/>
      <c r="S586" s="919"/>
      <c r="T586" s="919"/>
      <c r="U586" s="919"/>
      <c r="V586" s="919"/>
      <c r="W586" s="919"/>
      <c r="X586" s="919"/>
      <c r="Y586" s="919"/>
      <c r="Z586" s="919"/>
      <c r="AA586" s="919"/>
      <c r="AB586" s="919"/>
      <c r="AC586" s="919"/>
      <c r="AD586" s="921"/>
      <c r="AE586" s="919"/>
      <c r="AF586" s="919"/>
      <c r="AG586" s="919"/>
      <c r="AH586" s="919"/>
      <c r="AI586" s="919"/>
      <c r="AJ586" s="919"/>
      <c r="AK586" s="919"/>
      <c r="AL586" s="919"/>
      <c r="AM586" s="204"/>
      <c r="AN586" s="919"/>
      <c r="AO586" s="919"/>
      <c r="AP586" s="919"/>
    </row>
    <row r="587" spans="15:42" ht="8.1" customHeight="1">
      <c r="O587" s="901"/>
      <c r="P587" s="901"/>
      <c r="Q587" s="900"/>
      <c r="R587" s="900"/>
      <c r="S587" s="906">
        <f>S575</f>
        <v>390.05447701159517</v>
      </c>
      <c r="T587" s="906"/>
      <c r="U587" s="906"/>
      <c r="V587" s="906"/>
      <c r="W587" s="906"/>
      <c r="X587" s="906"/>
      <c r="Y587" s="906"/>
      <c r="Z587" s="906"/>
      <c r="AA587" s="906"/>
      <c r="AB587" s="906"/>
      <c r="AC587" s="906"/>
      <c r="AD587" s="906"/>
      <c r="AE587" s="906"/>
      <c r="AF587" s="906"/>
      <c r="AG587" s="906"/>
      <c r="AH587" s="906"/>
      <c r="AI587" s="906"/>
      <c r="AJ587" s="906"/>
      <c r="AK587" s="906"/>
      <c r="AL587" s="906"/>
      <c r="AM587" s="906"/>
      <c r="AN587" s="906"/>
      <c r="AO587" s="906"/>
      <c r="AP587" s="906"/>
    </row>
    <row r="588" spans="15:42" ht="8.1" customHeight="1">
      <c r="P588" s="16"/>
      <c r="Q588" s="16"/>
      <c r="R588" s="16"/>
      <c r="S588" s="906"/>
      <c r="T588" s="906"/>
      <c r="U588" s="906"/>
      <c r="V588" s="906"/>
      <c r="W588" s="906"/>
      <c r="X588" s="906"/>
      <c r="Y588" s="906"/>
      <c r="Z588" s="906"/>
      <c r="AA588" s="906"/>
      <c r="AB588" s="906"/>
      <c r="AC588" s="906"/>
      <c r="AD588" s="906"/>
      <c r="AE588" s="906"/>
      <c r="AF588" s="906"/>
      <c r="AG588" s="906"/>
      <c r="AH588" s="906"/>
      <c r="AI588" s="906"/>
      <c r="AJ588" s="906"/>
      <c r="AK588" s="906"/>
      <c r="AL588" s="906"/>
      <c r="AM588" s="906"/>
      <c r="AN588" s="906"/>
      <c r="AO588" s="906"/>
      <c r="AP588" s="906"/>
    </row>
    <row r="589" spans="15:42" ht="8.1" customHeight="1">
      <c r="P589" s="16"/>
      <c r="Q589" s="16"/>
      <c r="R589" s="16"/>
      <c r="S589" s="16"/>
      <c r="T589" s="16"/>
      <c r="U589" s="16"/>
      <c r="V589" s="16"/>
      <c r="W589" s="16"/>
      <c r="X589" s="16"/>
      <c r="Y589" s="16"/>
      <c r="Z589" s="16"/>
      <c r="AA589" s="16"/>
      <c r="AB589" s="16"/>
      <c r="AC589" s="16"/>
      <c r="AD589" s="16"/>
      <c r="AE589" s="16"/>
      <c r="AF589" s="16"/>
      <c r="AG589" s="16"/>
      <c r="AH589" s="16"/>
      <c r="AI589" s="16"/>
      <c r="AJ589" s="16"/>
      <c r="AK589" s="16"/>
      <c r="AL589" s="16"/>
      <c r="AM589" s="16"/>
      <c r="AN589" s="16"/>
      <c r="AO589" s="16"/>
      <c r="AP589" s="16"/>
    </row>
    <row r="590" spans="15:42" ht="8.1" customHeight="1">
      <c r="O590" s="901" t="s">
        <v>159</v>
      </c>
      <c r="P590" s="901"/>
      <c r="Q590" s="900" t="s">
        <v>27</v>
      </c>
      <c r="R590" s="900"/>
      <c r="S590" s="1150">
        <f>(((S583*Z583)/S585)*(AE583/AE585)*(AN583/AN585))/S587</f>
        <v>0.23667296030348911</v>
      </c>
      <c r="T590" s="1150"/>
      <c r="U590" s="1150"/>
      <c r="V590" s="1150"/>
      <c r="W590" s="1150"/>
      <c r="X590" s="1150"/>
      <c r="Y590" s="1150"/>
      <c r="Z590" s="16"/>
      <c r="AA590" s="16"/>
      <c r="AB590" s="16"/>
      <c r="AC590" s="16"/>
      <c r="AD590" s="16"/>
      <c r="AE590" s="16"/>
      <c r="AF590" s="16"/>
      <c r="AG590" s="16"/>
      <c r="AH590" s="16"/>
      <c r="AI590" s="16"/>
      <c r="AJ590" s="16"/>
      <c r="AK590" s="16"/>
      <c r="AL590" s="16"/>
      <c r="AM590" s="16"/>
      <c r="AN590" s="16"/>
      <c r="AO590" s="16"/>
      <c r="AP590" s="16"/>
    </row>
    <row r="591" spans="15:42" ht="8.1" customHeight="1">
      <c r="O591" s="901"/>
      <c r="P591" s="901"/>
      <c r="Q591" s="900"/>
      <c r="R591" s="900"/>
      <c r="S591" s="1150"/>
      <c r="T591" s="1150"/>
      <c r="U591" s="1150"/>
      <c r="V591" s="1150"/>
      <c r="W591" s="1150"/>
      <c r="X591" s="1150"/>
      <c r="Y591" s="1150"/>
      <c r="Z591" s="16"/>
      <c r="AA591" s="16"/>
      <c r="AB591" s="16"/>
      <c r="AC591" s="16"/>
      <c r="AD591" s="16"/>
      <c r="AE591" s="16"/>
      <c r="AF591" s="16"/>
      <c r="AG591" s="16"/>
      <c r="AH591" s="16"/>
      <c r="AI591" s="16"/>
      <c r="AJ591" s="16"/>
      <c r="AK591" s="16"/>
      <c r="AL591" s="16"/>
      <c r="AM591" s="16"/>
      <c r="AN591" s="16"/>
      <c r="AO591" s="16"/>
      <c r="AP591" s="16"/>
    </row>
    <row r="592" spans="15:42" ht="8.1" customHeight="1"/>
    <row r="593" ht="8.1" customHeight="1"/>
    <row r="594" ht="8.1" customHeight="1"/>
    <row r="595" ht="8.1" customHeight="1"/>
    <row r="596" ht="8.1" customHeight="1"/>
    <row r="597" ht="8.1" customHeight="1"/>
    <row r="598" ht="8.1" customHeight="1"/>
    <row r="599" ht="8.1" customHeight="1"/>
    <row r="600" ht="8.1" customHeight="1"/>
    <row r="601" ht="8.1" customHeight="1"/>
    <row r="602" ht="8.1" customHeight="1"/>
    <row r="603" ht="8.1" customHeight="1"/>
    <row r="604" ht="8.1" customHeight="1"/>
    <row r="605" ht="8.1" customHeight="1"/>
    <row r="606" ht="8.1" customHeight="1"/>
    <row r="607" ht="8.1" customHeight="1"/>
    <row r="608" ht="8.1" customHeight="1"/>
    <row r="609" ht="8.1" customHeight="1"/>
    <row r="610" ht="8.1" customHeight="1"/>
    <row r="611" ht="8.1" customHeight="1"/>
    <row r="612" ht="8.1" customHeight="1"/>
    <row r="613" ht="8.1" customHeight="1"/>
    <row r="614" ht="8.1" customHeight="1"/>
    <row r="615" ht="8.1" customHeight="1"/>
    <row r="616" ht="8.1" customHeight="1"/>
    <row r="617" ht="8.1" customHeight="1"/>
    <row r="618" ht="8.1" customHeight="1"/>
    <row r="619" ht="8.1" customHeight="1"/>
    <row r="620" ht="8.1" customHeight="1"/>
    <row r="621" ht="8.1" customHeight="1"/>
    <row r="622" ht="8.1" customHeight="1"/>
    <row r="623" ht="8.1" customHeight="1"/>
    <row r="624" ht="8.1" customHeight="1"/>
    <row r="625" ht="8.1" customHeight="1"/>
    <row r="626" ht="8.1" customHeight="1"/>
    <row r="627" ht="8.1" customHeight="1"/>
    <row r="628" ht="8.1" customHeight="1"/>
    <row r="629" ht="8.1" customHeight="1"/>
    <row r="630" ht="8.1" customHeight="1"/>
    <row r="631" ht="8.1" customHeight="1"/>
    <row r="632" ht="8.1" customHeight="1"/>
    <row r="633" ht="8.1" customHeight="1"/>
    <row r="634" ht="8.1" customHeight="1"/>
    <row r="635" ht="8.1" customHeight="1"/>
    <row r="636" ht="8.1" customHeight="1"/>
    <row r="637" ht="8.1" customHeight="1"/>
    <row r="638" ht="8.1" customHeight="1"/>
    <row r="639" ht="8.1" customHeight="1"/>
    <row r="640" ht="8.1" customHeight="1"/>
    <row r="641" ht="8.1" customHeight="1"/>
    <row r="642" ht="8.1" customHeight="1"/>
    <row r="643" ht="8.1" customHeight="1"/>
    <row r="644" ht="8.1" customHeight="1"/>
    <row r="645" ht="8.1" customHeight="1"/>
  </sheetData>
  <mergeCells count="711">
    <mergeCell ref="BW23:CD23"/>
    <mergeCell ref="O412:O413"/>
    <mergeCell ref="L4:BO4"/>
    <mergeCell ref="BE252:BK253"/>
    <mergeCell ref="BL252:BM253"/>
    <mergeCell ref="Q149:Q150"/>
    <mergeCell ref="Q169:Q170"/>
    <mergeCell ref="Q182:Q183"/>
    <mergeCell ref="Q202:Q203"/>
    <mergeCell ref="Q211:Q212"/>
    <mergeCell ref="O267:O268"/>
    <mergeCell ref="S159:AA159"/>
    <mergeCell ref="AW152:AX153"/>
    <mergeCell ref="N7:T7"/>
    <mergeCell ref="BA23:BH23"/>
    <mergeCell ref="AW400:AZ401"/>
    <mergeCell ref="BA400:BB401"/>
    <mergeCell ref="BC400:BF401"/>
    <mergeCell ref="BG400:BG401"/>
    <mergeCell ref="BH400:BK401"/>
    <mergeCell ref="AB398:AE399"/>
    <mergeCell ref="AB403:AC404"/>
    <mergeCell ref="T404:W405"/>
    <mergeCell ref="BH380:BK381"/>
    <mergeCell ref="BJ531:BO532"/>
    <mergeCell ref="BJ528:BO529"/>
    <mergeCell ref="BJ519:BO520"/>
    <mergeCell ref="BJ516:BO517"/>
    <mergeCell ref="AL533:AM534"/>
    <mergeCell ref="BL521:BM522"/>
    <mergeCell ref="BD521:BE522"/>
    <mergeCell ref="AL538:AQ539"/>
    <mergeCell ref="AT531:BA532"/>
    <mergeCell ref="AU538:AZ539"/>
    <mergeCell ref="AT519:BA520"/>
    <mergeCell ref="AU526:AZ527"/>
    <mergeCell ref="AT516:AZ517"/>
    <mergeCell ref="AL521:AM522"/>
    <mergeCell ref="AT528:AU529"/>
    <mergeCell ref="AM530:AO531"/>
    <mergeCell ref="Z560:Z561"/>
    <mergeCell ref="AA560:AD561"/>
    <mergeCell ref="U560:Y561"/>
    <mergeCell ref="BJ544:BO545"/>
    <mergeCell ref="BJ542:BO543"/>
    <mergeCell ref="AT542:AZ543"/>
    <mergeCell ref="AT544:AZ545"/>
    <mergeCell ref="P564:R565"/>
    <mergeCell ref="BJ538:BO539"/>
    <mergeCell ref="S590:Y591"/>
    <mergeCell ref="AN583:AP584"/>
    <mergeCell ref="AM584:AM585"/>
    <mergeCell ref="S585:AC586"/>
    <mergeCell ref="AE585:AL586"/>
    <mergeCell ref="AN585:AP586"/>
    <mergeCell ref="S583:X584"/>
    <mergeCell ref="Y583:Y584"/>
    <mergeCell ref="Z583:AC584"/>
    <mergeCell ref="AD583:AD586"/>
    <mergeCell ref="AE583:AL584"/>
    <mergeCell ref="O586:P587"/>
    <mergeCell ref="S587:AP588"/>
    <mergeCell ref="S575:AP576"/>
    <mergeCell ref="S578:Y579"/>
    <mergeCell ref="P568:AY569"/>
    <mergeCell ref="O574:P575"/>
    <mergeCell ref="X546:Y547"/>
    <mergeCell ref="AL545:AM546"/>
    <mergeCell ref="O535:P536"/>
    <mergeCell ref="P538:S539"/>
    <mergeCell ref="S571:X572"/>
    <mergeCell ref="Y571:Y572"/>
    <mergeCell ref="Z571:AC572"/>
    <mergeCell ref="T560:T561"/>
    <mergeCell ref="AE560:AE561"/>
    <mergeCell ref="AF560:AM561"/>
    <mergeCell ref="AN560:AN561"/>
    <mergeCell ref="AO560:AQ561"/>
    <mergeCell ref="AN571:AP572"/>
    <mergeCell ref="S564:S565"/>
    <mergeCell ref="T564:AA565"/>
    <mergeCell ref="AR560:AR561"/>
    <mergeCell ref="AN573:AP574"/>
    <mergeCell ref="P560:R561"/>
    <mergeCell ref="AL496:AM503"/>
    <mergeCell ref="P526:S527"/>
    <mergeCell ref="AJ526:AK526"/>
    <mergeCell ref="AJ527:AK527"/>
    <mergeCell ref="AL526:AQ527"/>
    <mergeCell ref="AH518:AI518"/>
    <mergeCell ref="AJ518:AK518"/>
    <mergeCell ref="P519:S520"/>
    <mergeCell ref="AJ522:AK522"/>
    <mergeCell ref="O523:P524"/>
    <mergeCell ref="AG526:AI527"/>
    <mergeCell ref="BD496:BE503"/>
    <mergeCell ref="BQ496:BR503"/>
    <mergeCell ref="T552:X553"/>
    <mergeCell ref="Y552:Y553"/>
    <mergeCell ref="Z552:AC553"/>
    <mergeCell ref="AD552:AD553"/>
    <mergeCell ref="AE552:AL553"/>
    <mergeCell ref="AM552:AM553"/>
    <mergeCell ref="AN552:AP553"/>
    <mergeCell ref="AQ552:AQ553"/>
    <mergeCell ref="AL516:AR517"/>
    <mergeCell ref="AG514:AL515"/>
    <mergeCell ref="BD545:BE546"/>
    <mergeCell ref="BK546:BL547"/>
    <mergeCell ref="BD533:BE534"/>
    <mergeCell ref="BL533:BM534"/>
    <mergeCell ref="Y534:Z535"/>
    <mergeCell ref="W528:AB529"/>
    <mergeCell ref="AH525:AI525"/>
    <mergeCell ref="AJ525:AK525"/>
    <mergeCell ref="W544:AB545"/>
    <mergeCell ref="W519:AB520"/>
    <mergeCell ref="AL512:AM513"/>
    <mergeCell ref="BD512:BE513"/>
    <mergeCell ref="H533:N534"/>
    <mergeCell ref="H546:N547"/>
    <mergeCell ref="W496:X503"/>
    <mergeCell ref="W538:AB539"/>
    <mergeCell ref="W531:AB532"/>
    <mergeCell ref="AD531:AK532"/>
    <mergeCell ref="V514:AB515"/>
    <mergeCell ref="V516:AB517"/>
    <mergeCell ref="AD516:AK517"/>
    <mergeCell ref="H508:N509"/>
    <mergeCell ref="Z525:AB526"/>
    <mergeCell ref="AD542:AJ543"/>
    <mergeCell ref="AD544:AJ545"/>
    <mergeCell ref="W542:AB543"/>
    <mergeCell ref="AH529:AI529"/>
    <mergeCell ref="AJ529:AK529"/>
    <mergeCell ref="P532:S533"/>
    <mergeCell ref="Y521:Z522"/>
    <mergeCell ref="AH521:AI521"/>
    <mergeCell ref="AJ521:AK521"/>
    <mergeCell ref="AD519:AK520"/>
    <mergeCell ref="O510:P511"/>
    <mergeCell ref="Y512:Z513"/>
    <mergeCell ref="P544:S545"/>
    <mergeCell ref="AE467:AE468"/>
    <mergeCell ref="AF467:AM468"/>
    <mergeCell ref="AG476:AO477"/>
    <mergeCell ref="AG478:AO479"/>
    <mergeCell ref="AG480:AO481"/>
    <mergeCell ref="AG482:AO483"/>
    <mergeCell ref="S470:T471"/>
    <mergeCell ref="U470:U471"/>
    <mergeCell ref="V470:AC471"/>
    <mergeCell ref="F476:U477"/>
    <mergeCell ref="V476:AB477"/>
    <mergeCell ref="AC474:AF475"/>
    <mergeCell ref="AC476:AF477"/>
    <mergeCell ref="AC478:AF479"/>
    <mergeCell ref="V467:Y468"/>
    <mergeCell ref="Z467:Z468"/>
    <mergeCell ref="AG474:AO475"/>
    <mergeCell ref="AC480:AF481"/>
    <mergeCell ref="AC482:AF483"/>
    <mergeCell ref="F474:U475"/>
    <mergeCell ref="V474:AB475"/>
    <mergeCell ref="AA467:AD468"/>
    <mergeCell ref="Z464:Z465"/>
    <mergeCell ref="T464:U465"/>
    <mergeCell ref="T467:U468"/>
    <mergeCell ref="Q464:S465"/>
    <mergeCell ref="Q467:S468"/>
    <mergeCell ref="V453:Y454"/>
    <mergeCell ref="Z453:Z454"/>
    <mergeCell ref="AA453:AD454"/>
    <mergeCell ref="F484:U485"/>
    <mergeCell ref="F478:U479"/>
    <mergeCell ref="V478:AB479"/>
    <mergeCell ref="F480:U481"/>
    <mergeCell ref="V480:AB481"/>
    <mergeCell ref="F482:U483"/>
    <mergeCell ref="V482:AB483"/>
    <mergeCell ref="V484:AO485"/>
    <mergeCell ref="AE464:AE465"/>
    <mergeCell ref="AF464:AM465"/>
    <mergeCell ref="S456:T457"/>
    <mergeCell ref="U456:U457"/>
    <mergeCell ref="V456:AC457"/>
    <mergeCell ref="AA464:AD465"/>
    <mergeCell ref="AE453:AE454"/>
    <mergeCell ref="AF453:AM454"/>
    <mergeCell ref="AE440:AE441"/>
    <mergeCell ref="AF440:AM441"/>
    <mergeCell ref="Z437:Z438"/>
    <mergeCell ref="AA437:AD438"/>
    <mergeCell ref="AE450:AE451"/>
    <mergeCell ref="AF450:AM451"/>
    <mergeCell ref="AE427:AE428"/>
    <mergeCell ref="AF427:AM428"/>
    <mergeCell ref="S430:T431"/>
    <mergeCell ref="U430:U431"/>
    <mergeCell ref="V430:AC431"/>
    <mergeCell ref="Q427:S428"/>
    <mergeCell ref="AE437:AE438"/>
    <mergeCell ref="AF437:AM438"/>
    <mergeCell ref="V450:Y451"/>
    <mergeCell ref="Z450:Z451"/>
    <mergeCell ref="S443:T444"/>
    <mergeCell ref="U443:U444"/>
    <mergeCell ref="V443:AC444"/>
    <mergeCell ref="AA450:AD451"/>
    <mergeCell ref="V440:Y441"/>
    <mergeCell ref="Z440:Z441"/>
    <mergeCell ref="AA440:AD441"/>
    <mergeCell ref="AA424:AD425"/>
    <mergeCell ref="V427:Y428"/>
    <mergeCell ref="Z427:Z428"/>
    <mergeCell ref="AA427:AD428"/>
    <mergeCell ref="AA418:AD419"/>
    <mergeCell ref="AW403:AZ404"/>
    <mergeCell ref="BA403:BB404"/>
    <mergeCell ref="P412:AY413"/>
    <mergeCell ref="V415:Y416"/>
    <mergeCell ref="Z415:Z416"/>
    <mergeCell ref="AA415:AD416"/>
    <mergeCell ref="V424:Y425"/>
    <mergeCell ref="Z424:Z425"/>
    <mergeCell ref="V418:Y419"/>
    <mergeCell ref="Z418:Z419"/>
    <mergeCell ref="AE424:AE425"/>
    <mergeCell ref="AF424:AM425"/>
    <mergeCell ref="T415:U416"/>
    <mergeCell ref="Q415:S416"/>
    <mergeCell ref="T418:U419"/>
    <mergeCell ref="Q418:S419"/>
    <mergeCell ref="T424:U425"/>
    <mergeCell ref="Q424:S425"/>
    <mergeCell ref="T427:U428"/>
    <mergeCell ref="AW383:AZ384"/>
    <mergeCell ref="BA383:BB384"/>
    <mergeCell ref="BC383:BI384"/>
    <mergeCell ref="S394:Y395"/>
    <mergeCell ref="BC403:BI404"/>
    <mergeCell ref="AB376:AE377"/>
    <mergeCell ref="AW380:AZ381"/>
    <mergeCell ref="BA380:BB381"/>
    <mergeCell ref="BC380:BF381"/>
    <mergeCell ref="BG380:BG381"/>
    <mergeCell ref="AB383:AC384"/>
    <mergeCell ref="V383:W387"/>
    <mergeCell ref="AW366:AZ367"/>
    <mergeCell ref="BA366:BB367"/>
    <mergeCell ref="BC366:BI367"/>
    <mergeCell ref="S372:Y373"/>
    <mergeCell ref="AW363:AZ364"/>
    <mergeCell ref="BA363:BB364"/>
    <mergeCell ref="BC363:BF364"/>
    <mergeCell ref="BG363:BG364"/>
    <mergeCell ref="BH363:BK364"/>
    <mergeCell ref="S355:Y356"/>
    <mergeCell ref="AL364:AM365"/>
    <mergeCell ref="AD359:AP360"/>
    <mergeCell ref="V365:Z366"/>
    <mergeCell ref="S336:Y337"/>
    <mergeCell ref="BL342:BL343"/>
    <mergeCell ref="AW344:AZ345"/>
    <mergeCell ref="BA344:BB345"/>
    <mergeCell ref="BC344:BI345"/>
    <mergeCell ref="AW341:AZ342"/>
    <mergeCell ref="BA341:BB342"/>
    <mergeCell ref="BC341:BF342"/>
    <mergeCell ref="BG341:BG342"/>
    <mergeCell ref="BH341:BK342"/>
    <mergeCell ref="AL344:AM345"/>
    <mergeCell ref="AH345:AI345"/>
    <mergeCell ref="AJ345:AK345"/>
    <mergeCell ref="AJ341:AK341"/>
    <mergeCell ref="AH342:AI342"/>
    <mergeCell ref="AJ342:AK342"/>
    <mergeCell ref="AH343:AI343"/>
    <mergeCell ref="AJ343:AK343"/>
    <mergeCell ref="AH341:AI341"/>
    <mergeCell ref="AH344:AI344"/>
    <mergeCell ref="Y344:Z347"/>
    <mergeCell ref="AJ344:AK344"/>
    <mergeCell ref="AJ350:AK350"/>
    <mergeCell ref="AH351:AI351"/>
    <mergeCell ref="AJ351:AK351"/>
    <mergeCell ref="AH352:AI352"/>
    <mergeCell ref="AJ352:AK352"/>
    <mergeCell ref="AH348:AI348"/>
    <mergeCell ref="AJ348:AK348"/>
    <mergeCell ref="AH349:AI349"/>
    <mergeCell ref="AJ349:AK349"/>
    <mergeCell ref="AH350:AI350"/>
    <mergeCell ref="O332:P333"/>
    <mergeCell ref="AD290:AG291"/>
    <mergeCell ref="X290:AA291"/>
    <mergeCell ref="P296:S297"/>
    <mergeCell ref="P302:S303"/>
    <mergeCell ref="P310:S311"/>
    <mergeCell ref="P316:S317"/>
    <mergeCell ref="P322:S323"/>
    <mergeCell ref="P328:S329"/>
    <mergeCell ref="X304:Y305"/>
    <mergeCell ref="O293:P294"/>
    <mergeCell ref="X295:Y296"/>
    <mergeCell ref="O319:P320"/>
    <mergeCell ref="O306:P308"/>
    <mergeCell ref="X317:Y318"/>
    <mergeCell ref="AC307:AC308"/>
    <mergeCell ref="AD307:AD308"/>
    <mergeCell ref="AE307:AE308"/>
    <mergeCell ref="AF307:AF308"/>
    <mergeCell ref="AG307:AG308"/>
    <mergeCell ref="O277:S278"/>
    <mergeCell ref="AL295:AM296"/>
    <mergeCell ref="BD295:BE296"/>
    <mergeCell ref="AD277:AL278"/>
    <mergeCell ref="P282:BP284"/>
    <mergeCell ref="AL317:AM318"/>
    <mergeCell ref="BD317:BE318"/>
    <mergeCell ref="AH309:AI309"/>
    <mergeCell ref="AH310:AI310"/>
    <mergeCell ref="AH311:AI311"/>
    <mergeCell ref="AH312:AI312"/>
    <mergeCell ref="AH313:AI313"/>
    <mergeCell ref="AJ309:AK309"/>
    <mergeCell ref="AJ310:AK310"/>
    <mergeCell ref="AJ311:AK311"/>
    <mergeCell ref="AJ312:AK312"/>
    <mergeCell ref="BL295:BM296"/>
    <mergeCell ref="U287:V288"/>
    <mergeCell ref="AH287:AK288"/>
    <mergeCell ref="AZ287:BC288"/>
    <mergeCell ref="BO287:BP288"/>
    <mergeCell ref="AM290:AP291"/>
    <mergeCell ref="AU290:AX291"/>
    <mergeCell ref="BD290:BG291"/>
    <mergeCell ref="BK290:BN291"/>
    <mergeCell ref="AC271:AC272"/>
    <mergeCell ref="V276:AB277"/>
    <mergeCell ref="AC277:AC278"/>
    <mergeCell ref="V278:AB279"/>
    <mergeCell ref="V270:AB271"/>
    <mergeCell ref="V272:AB273"/>
    <mergeCell ref="T271:U272"/>
    <mergeCell ref="T277:U278"/>
    <mergeCell ref="T259:AI260"/>
    <mergeCell ref="T261:AI262"/>
    <mergeCell ref="P267:AT268"/>
    <mergeCell ref="T257:AI258"/>
    <mergeCell ref="AJ259:AQ260"/>
    <mergeCell ref="AJ261:AQ262"/>
    <mergeCell ref="AD271:AM272"/>
    <mergeCell ref="O271:S272"/>
    <mergeCell ref="AS245:AS246"/>
    <mergeCell ref="Z245:AA246"/>
    <mergeCell ref="AB245:AB246"/>
    <mergeCell ref="AC245:AE246"/>
    <mergeCell ref="AF245:AF246"/>
    <mergeCell ref="AG245:AH246"/>
    <mergeCell ref="BL260:BM261"/>
    <mergeCell ref="BL262:BM263"/>
    <mergeCell ref="BL264:BM265"/>
    <mergeCell ref="BL266:BM267"/>
    <mergeCell ref="BL268:BM269"/>
    <mergeCell ref="BL254:BM255"/>
    <mergeCell ref="BL256:BM257"/>
    <mergeCell ref="BL258:BM259"/>
    <mergeCell ref="BL244:BM245"/>
    <mergeCell ref="BL246:BM247"/>
    <mergeCell ref="BL248:BM249"/>
    <mergeCell ref="BL250:BM251"/>
    <mergeCell ref="BE248:BK249"/>
    <mergeCell ref="BE246:BK247"/>
    <mergeCell ref="BE244:BK245"/>
    <mergeCell ref="Z218:Z219"/>
    <mergeCell ref="AA218:AG219"/>
    <mergeCell ref="W222:AS223"/>
    <mergeCell ref="Z214:Z215"/>
    <mergeCell ref="AA214:AE215"/>
    <mergeCell ref="AF214:AF215"/>
    <mergeCell ref="P241:AH242"/>
    <mergeCell ref="AT245:AX246"/>
    <mergeCell ref="AM224:AS225"/>
    <mergeCell ref="AM226:AS227"/>
    <mergeCell ref="AM228:AS229"/>
    <mergeCell ref="AM230:AS231"/>
    <mergeCell ref="AM232:AS233"/>
    <mergeCell ref="W224:AL225"/>
    <mergeCell ref="W226:AL227"/>
    <mergeCell ref="W228:AL229"/>
    <mergeCell ref="W230:AL231"/>
    <mergeCell ref="W232:AL233"/>
    <mergeCell ref="AV214:AW215"/>
    <mergeCell ref="AX214:BA215"/>
    <mergeCell ref="AN214:AN215"/>
    <mergeCell ref="BE268:BK269"/>
    <mergeCell ref="BE250:BK251"/>
    <mergeCell ref="BE254:BK255"/>
    <mergeCell ref="BE256:BK257"/>
    <mergeCell ref="BE258:BK259"/>
    <mergeCell ref="BE260:BK261"/>
    <mergeCell ref="BE262:BK263"/>
    <mergeCell ref="BE264:BK265"/>
    <mergeCell ref="BE266:BK267"/>
    <mergeCell ref="AO214:AS215"/>
    <mergeCell ref="AT214:AT215"/>
    <mergeCell ref="X200:X201"/>
    <mergeCell ref="Y200:AE201"/>
    <mergeCell ref="AG213:AG216"/>
    <mergeCell ref="AU213:AU216"/>
    <mergeCell ref="AJ257:AQ258"/>
    <mergeCell ref="T255:AQ256"/>
    <mergeCell ref="U250:AA251"/>
    <mergeCell ref="AI245:AJ246"/>
    <mergeCell ref="AK245:AN246"/>
    <mergeCell ref="AO245:AO246"/>
    <mergeCell ref="AP245:AQ246"/>
    <mergeCell ref="W234:AL235"/>
    <mergeCell ref="W236:AL237"/>
    <mergeCell ref="AM234:AS235"/>
    <mergeCell ref="AM236:AS237"/>
    <mergeCell ref="V245:X246"/>
    <mergeCell ref="Y245:Y246"/>
    <mergeCell ref="AF197:AF198"/>
    <mergeCell ref="AG197:AL198"/>
    <mergeCell ref="AM197:AM198"/>
    <mergeCell ref="AN197:AO198"/>
    <mergeCell ref="AP197:AP198"/>
    <mergeCell ref="X197:X198"/>
    <mergeCell ref="Y197:AA198"/>
    <mergeCell ref="AB197:AB198"/>
    <mergeCell ref="AC197:AE198"/>
    <mergeCell ref="AC188:AE189"/>
    <mergeCell ref="AF188:AF189"/>
    <mergeCell ref="V191:W192"/>
    <mergeCell ref="X191:X192"/>
    <mergeCell ref="Y191:AE192"/>
    <mergeCell ref="T194:AB195"/>
    <mergeCell ref="AM188:AM189"/>
    <mergeCell ref="AQ188:AR189"/>
    <mergeCell ref="AG188:AL189"/>
    <mergeCell ref="AN188:AO189"/>
    <mergeCell ref="AP188:AP189"/>
    <mergeCell ref="AD160:AN161"/>
    <mergeCell ref="V160:W161"/>
    <mergeCell ref="X160:Y161"/>
    <mergeCell ref="Z160:AB161"/>
    <mergeCell ref="T172:U173"/>
    <mergeCell ref="V172:V173"/>
    <mergeCell ref="W172:Y173"/>
    <mergeCell ref="Z172:Z173"/>
    <mergeCell ref="AA172:AC173"/>
    <mergeCell ref="AD172:AD173"/>
    <mergeCell ref="AE172:AG173"/>
    <mergeCell ref="AF163:AF164"/>
    <mergeCell ref="T166:U167"/>
    <mergeCell ref="V166:V167"/>
    <mergeCell ref="W166:AC167"/>
    <mergeCell ref="T163:U164"/>
    <mergeCell ref="V163:V164"/>
    <mergeCell ref="AB163:AB164"/>
    <mergeCell ref="AC163:AE164"/>
    <mergeCell ref="W163:AA164"/>
    <mergeCell ref="AG163:AJ164"/>
    <mergeCell ref="R169:AL170"/>
    <mergeCell ref="AH172:AI173"/>
    <mergeCell ref="AJ172:AM173"/>
    <mergeCell ref="X118:Y119"/>
    <mergeCell ref="X104:Y105"/>
    <mergeCell ref="AL104:AM105"/>
    <mergeCell ref="V155:V156"/>
    <mergeCell ref="BN152:BP153"/>
    <mergeCell ref="BL152:BM153"/>
    <mergeCell ref="AA146:AA147"/>
    <mergeCell ref="AB146:AE147"/>
    <mergeCell ref="AF146:AF147"/>
    <mergeCell ref="AG146:AN147"/>
    <mergeCell ref="X132:Y133"/>
    <mergeCell ref="X140:BG140"/>
    <mergeCell ref="U144:AP144"/>
    <mergeCell ref="S152:U153"/>
    <mergeCell ref="S155:U156"/>
    <mergeCell ref="W155:AE156"/>
    <mergeCell ref="BQ152:BQ153"/>
    <mergeCell ref="BR152:BS153"/>
    <mergeCell ref="AY152:BC153"/>
    <mergeCell ref="BD152:BD153"/>
    <mergeCell ref="BG152:BG153"/>
    <mergeCell ref="BH152:BK153"/>
    <mergeCell ref="AH152:AI153"/>
    <mergeCell ref="AJ152:AM153"/>
    <mergeCell ref="AN152:AN153"/>
    <mergeCell ref="AO152:AQ153"/>
    <mergeCell ref="BE152:BF153"/>
    <mergeCell ref="AS152:AV153"/>
    <mergeCell ref="AR152:AR153"/>
    <mergeCell ref="U87:V88"/>
    <mergeCell ref="AH87:AK88"/>
    <mergeCell ref="AZ87:BC88"/>
    <mergeCell ref="BO87:BP88"/>
    <mergeCell ref="Z14:AC14"/>
    <mergeCell ref="Z12:AF12"/>
    <mergeCell ref="O81:P82"/>
    <mergeCell ref="BH40:BJ41"/>
    <mergeCell ref="O43:P44"/>
    <mergeCell ref="P16:V16"/>
    <mergeCell ref="R72:S76"/>
    <mergeCell ref="AD5:AE5"/>
    <mergeCell ref="Q6:U6"/>
    <mergeCell ref="BG6:BM6"/>
    <mergeCell ref="O56:P57"/>
    <mergeCell ref="O68:P69"/>
    <mergeCell ref="U37:V38"/>
    <mergeCell ref="AH37:AK38"/>
    <mergeCell ref="AZ37:BC38"/>
    <mergeCell ref="BO37:BP38"/>
    <mergeCell ref="AQ11:AW11"/>
    <mergeCell ref="BO12:BS12"/>
    <mergeCell ref="AH12:AP12"/>
    <mergeCell ref="BD11:BH11"/>
    <mergeCell ref="O14:P14"/>
    <mergeCell ref="AY7:BB7"/>
    <mergeCell ref="AO16:AV16"/>
    <mergeCell ref="Z40:AC41"/>
    <mergeCell ref="AP40:AS41"/>
    <mergeCell ref="R47:S51"/>
    <mergeCell ref="R59:S63"/>
    <mergeCell ref="BU12:BY12"/>
    <mergeCell ref="BY13:CF13"/>
    <mergeCell ref="AV13:BC13"/>
    <mergeCell ref="AR552:AV553"/>
    <mergeCell ref="AX552:BB553"/>
    <mergeCell ref="AW552:AW553"/>
    <mergeCell ref="BG13:BM13"/>
    <mergeCell ref="BH90:BJ91"/>
    <mergeCell ref="BL132:BM133"/>
    <mergeCell ref="BL95:BM96"/>
    <mergeCell ref="BD95:BE96"/>
    <mergeCell ref="BL118:BM119"/>
    <mergeCell ref="BL104:BM105"/>
    <mergeCell ref="BD132:BE133"/>
    <mergeCell ref="AS172:AT173"/>
    <mergeCell ref="AU172:AU173"/>
    <mergeCell ref="AV172:AX173"/>
    <mergeCell ref="AT188:AV189"/>
    <mergeCell ref="AQ197:AR198"/>
    <mergeCell ref="AS197:AS198"/>
    <mergeCell ref="AT197:AV198"/>
    <mergeCell ref="CB175:DC177"/>
    <mergeCell ref="CB178:DC181"/>
    <mergeCell ref="BN169:CG170"/>
    <mergeCell ref="CB171:DC174"/>
    <mergeCell ref="O135:P136"/>
    <mergeCell ref="AA90:AC91"/>
    <mergeCell ref="AQ90:AS91"/>
    <mergeCell ref="R149:AG150"/>
    <mergeCell ref="V152:V153"/>
    <mergeCell ref="W152:AB153"/>
    <mergeCell ref="AC152:AC153"/>
    <mergeCell ref="AD152:AG153"/>
    <mergeCell ref="T146:U147"/>
    <mergeCell ref="V146:V147"/>
    <mergeCell ref="W146:Z147"/>
    <mergeCell ref="O93:P94"/>
    <mergeCell ref="R98:S101"/>
    <mergeCell ref="X95:Y96"/>
    <mergeCell ref="AL95:AM96"/>
    <mergeCell ref="O106:P109"/>
    <mergeCell ref="R112:S115"/>
    <mergeCell ref="O120:P123"/>
    <mergeCell ref="R127:S130"/>
    <mergeCell ref="AL133:AM134"/>
    <mergeCell ref="AL118:AM119"/>
    <mergeCell ref="BD118:BE119"/>
    <mergeCell ref="BD104:BE105"/>
    <mergeCell ref="U197:W198"/>
    <mergeCell ref="U200:W201"/>
    <mergeCell ref="U205:Y206"/>
    <mergeCell ref="U214:Y215"/>
    <mergeCell ref="U218:Y219"/>
    <mergeCell ref="BN172:BW174"/>
    <mergeCell ref="BN175:BW177"/>
    <mergeCell ref="BN178:BW181"/>
    <mergeCell ref="BX172:CA174"/>
    <mergeCell ref="BX175:CA177"/>
    <mergeCell ref="BX178:CA181"/>
    <mergeCell ref="T176:U177"/>
    <mergeCell ref="V176:V177"/>
    <mergeCell ref="W176:AC177"/>
    <mergeCell ref="AN172:AN173"/>
    <mergeCell ref="AO172:AQ173"/>
    <mergeCell ref="AR172:AR173"/>
    <mergeCell ref="AS188:AS189"/>
    <mergeCell ref="R182:AG183"/>
    <mergeCell ref="T185:AB186"/>
    <mergeCell ref="V188:W189"/>
    <mergeCell ref="X188:X189"/>
    <mergeCell ref="Y188:AA189"/>
    <mergeCell ref="AB188:AB189"/>
    <mergeCell ref="BO268:CO269"/>
    <mergeCell ref="S245:T246"/>
    <mergeCell ref="P245:R246"/>
    <mergeCell ref="S250:T251"/>
    <mergeCell ref="P250:R251"/>
    <mergeCell ref="BN246:BO253"/>
    <mergeCell ref="BV203:BW204"/>
    <mergeCell ref="BI203:BU204"/>
    <mergeCell ref="BX203:BZ204"/>
    <mergeCell ref="AL205:AL206"/>
    <mergeCell ref="AM205:AN206"/>
    <mergeCell ref="V208:Y209"/>
    <mergeCell ref="Z208:Z209"/>
    <mergeCell ref="AA208:AG209"/>
    <mergeCell ref="R202:AG203"/>
    <mergeCell ref="Z205:Z206"/>
    <mergeCell ref="AA205:AE206"/>
    <mergeCell ref="AF205:AF206"/>
    <mergeCell ref="AG205:AK206"/>
    <mergeCell ref="R211:AM212"/>
    <mergeCell ref="BB214:BC215"/>
    <mergeCell ref="BD214:BE215"/>
    <mergeCell ref="AH214:AI215"/>
    <mergeCell ref="AJ214:AM215"/>
    <mergeCell ref="BD329:BE330"/>
    <mergeCell ref="BL329:BM330"/>
    <mergeCell ref="AL329:AM330"/>
    <mergeCell ref="AP307:AP308"/>
    <mergeCell ref="AL304:AM305"/>
    <mergeCell ref="AD336:AP337"/>
    <mergeCell ref="AJ313:AK313"/>
    <mergeCell ref="AH305:AI305"/>
    <mergeCell ref="AJ305:AK305"/>
    <mergeCell ref="AR307:AR308"/>
    <mergeCell ref="AQ307:AQ308"/>
    <mergeCell ref="AL307:AL308"/>
    <mergeCell ref="AM307:AM308"/>
    <mergeCell ref="AN307:AN308"/>
    <mergeCell ref="AO307:AO308"/>
    <mergeCell ref="O590:P591"/>
    <mergeCell ref="Q590:R591"/>
    <mergeCell ref="Q434:X435"/>
    <mergeCell ref="Q447:X448"/>
    <mergeCell ref="Q461:X462"/>
    <mergeCell ref="T437:U438"/>
    <mergeCell ref="Q437:S438"/>
    <mergeCell ref="T440:U441"/>
    <mergeCell ref="Q440:S441"/>
    <mergeCell ref="T450:U451"/>
    <mergeCell ref="Q450:S451"/>
    <mergeCell ref="T453:U454"/>
    <mergeCell ref="Q453:S454"/>
    <mergeCell ref="V437:Y438"/>
    <mergeCell ref="V464:Y465"/>
    <mergeCell ref="P513:S514"/>
    <mergeCell ref="U504:V505"/>
    <mergeCell ref="X507:AA508"/>
    <mergeCell ref="P556:R557"/>
    <mergeCell ref="S556:S557"/>
    <mergeCell ref="T556:AA557"/>
    <mergeCell ref="O548:P549"/>
    <mergeCell ref="P552:R553"/>
    <mergeCell ref="S552:S553"/>
    <mergeCell ref="Q586:R587"/>
    <mergeCell ref="AS560:AW561"/>
    <mergeCell ref="AX560:AX561"/>
    <mergeCell ref="AY560:BC561"/>
    <mergeCell ref="BL512:BM513"/>
    <mergeCell ref="BJ514:BO515"/>
    <mergeCell ref="AH504:AK505"/>
    <mergeCell ref="AZ504:BC505"/>
    <mergeCell ref="BO504:BP505"/>
    <mergeCell ref="AD507:AG508"/>
    <mergeCell ref="AM507:AP508"/>
    <mergeCell ref="AU507:AX508"/>
    <mergeCell ref="BD507:BG508"/>
    <mergeCell ref="BK507:BN508"/>
    <mergeCell ref="AT514:AZ515"/>
    <mergeCell ref="AH522:AI522"/>
    <mergeCell ref="S573:AC574"/>
    <mergeCell ref="AD571:AD574"/>
    <mergeCell ref="AE571:AL572"/>
    <mergeCell ref="AE573:AL574"/>
    <mergeCell ref="AM572:AM573"/>
    <mergeCell ref="AH528:AI528"/>
    <mergeCell ref="AJ528:AK528"/>
    <mergeCell ref="S560:S561"/>
    <mergeCell ref="BN266:BO267"/>
    <mergeCell ref="BN254:BO265"/>
    <mergeCell ref="BY528:BZ529"/>
    <mergeCell ref="AS497:AT499"/>
    <mergeCell ref="AN523:AP524"/>
    <mergeCell ref="N490:BP492"/>
    <mergeCell ref="Y494:BI494"/>
    <mergeCell ref="Q574:R575"/>
    <mergeCell ref="O578:P579"/>
    <mergeCell ref="Q578:R579"/>
    <mergeCell ref="H521:N522"/>
    <mergeCell ref="Q421:X422"/>
    <mergeCell ref="BD304:BE305"/>
    <mergeCell ref="BL304:BM305"/>
    <mergeCell ref="AH301:AI301"/>
    <mergeCell ref="AJ301:AK301"/>
    <mergeCell ref="AH302:AI302"/>
    <mergeCell ref="AJ302:AK302"/>
    <mergeCell ref="AH303:AI303"/>
    <mergeCell ref="AJ303:AK303"/>
    <mergeCell ref="AH304:AI304"/>
    <mergeCell ref="AJ304:AK304"/>
    <mergeCell ref="BL317:BM318"/>
    <mergeCell ref="X329:Y330"/>
  </mergeCells>
  <phoneticPr fontId="13" type="noConversion"/>
  <pageMargins left="0.70866141732283472" right="0.70866141732283472" top="0.74803149606299213" bottom="0.74803149606299213" header="0.31496062992125984" footer="0.31496062992125984"/>
  <pageSetup paperSize="9" scale="47" fitToHeight="0" orientation="portrait" r:id="rId1"/>
  <rowBreaks count="4" manualBreakCount="4">
    <brk id="138" min="1" max="107" man="1"/>
    <brk id="280" min="1" max="107" man="1"/>
    <brk id="410" min="1" max="107" man="1"/>
    <brk id="486" min="1" max="107" man="1"/>
  </rowBreaks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DISEÑO DE ZAP. AISLADA</vt:lpstr>
      <vt:lpstr>MET. y EXT.</vt:lpstr>
      <vt:lpstr>'MET. y EXT.'!Área_de_impresión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TOSHIBA</dc:creator>
  <cp:lastModifiedBy>YELSIN SEBASTIAN</cp:lastModifiedBy>
  <cp:lastPrinted>2022-05-21T04:03:13Z</cp:lastPrinted>
  <dcterms:created xsi:type="dcterms:W3CDTF">2020-07-07T01:53:57Z</dcterms:created>
  <dcterms:modified xsi:type="dcterms:W3CDTF">2025-05-30T14:23:38Z</dcterms:modified>
</cp:coreProperties>
</file>