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RIO\Downloads\"/>
    </mc:Choice>
  </mc:AlternateContent>
  <bookViews>
    <workbookView xWindow="0" yWindow="0" windowWidth="11865" windowHeight="7065"/>
  </bookViews>
  <sheets>
    <sheet name="DISEÑO DE CIMIENTOS CORRIDOS" sheetId="1" r:id="rId1"/>
  </sheets>
  <definedNames>
    <definedName name="_xlnm.Print_Area" localSheetId="0">'DISEÑO DE CIMIENTOS CORRIDOS'!$A$1:$AP$140</definedName>
  </definedNames>
  <calcPr calcId="152511"/>
</workbook>
</file>

<file path=xl/calcChain.xml><?xml version="1.0" encoding="utf-8"?>
<calcChain xmlns="http://schemas.openxmlformats.org/spreadsheetml/2006/main">
  <c r="M8" i="1" l="1"/>
  <c r="M7" i="1"/>
  <c r="M43" i="1" s="1"/>
  <c r="M83" i="1"/>
  <c r="P49" i="1"/>
  <c r="P48" i="1"/>
  <c r="P47" i="1"/>
  <c r="P46" i="1"/>
  <c r="M39" i="1"/>
  <c r="M41" i="1"/>
  <c r="M9" i="1"/>
  <c r="M15" i="1" l="1"/>
  <c r="M16" i="1" l="1"/>
  <c r="B27" i="1" l="1"/>
  <c r="AC126" i="1" l="1"/>
  <c r="AG107" i="1"/>
  <c r="Y107" i="1" s="1"/>
  <c r="AL111" i="1"/>
  <c r="Y132" i="1"/>
  <c r="M79" i="1"/>
  <c r="AH109" i="1" l="1"/>
  <c r="AG138" i="1"/>
  <c r="AL133" i="1"/>
  <c r="AL128" i="1"/>
  <c r="AL119" i="1"/>
  <c r="AG108" i="1"/>
  <c r="Y108" i="1" s="1"/>
  <c r="Q119" i="1"/>
  <c r="O111" i="1"/>
  <c r="O91" i="1"/>
  <c r="M82" i="1"/>
  <c r="M102" i="1" s="1"/>
  <c r="M81" i="1"/>
  <c r="M101" i="1" s="1"/>
  <c r="M80" i="1"/>
  <c r="M100" i="1" s="1"/>
  <c r="M99" i="1"/>
  <c r="AA129" i="1" l="1"/>
  <c r="O127" i="1" s="1"/>
  <c r="O124" i="1"/>
  <c r="C132" i="1" s="1"/>
  <c r="O125" i="1"/>
  <c r="F138" i="1" s="1"/>
  <c r="O126" i="1"/>
  <c r="C135" i="1" s="1"/>
  <c r="M42" i="1"/>
  <c r="M40" i="1"/>
  <c r="M103" i="1"/>
  <c r="M34" i="1"/>
  <c r="M36" i="1" s="1"/>
  <c r="O59" i="1"/>
  <c r="J79" i="1" l="1"/>
  <c r="J99" i="1" s="1"/>
  <c r="P99" i="1" s="1"/>
  <c r="AH124" i="1"/>
  <c r="M44" i="1"/>
  <c r="M33" i="1"/>
  <c r="J82" i="1"/>
  <c r="J81" i="1"/>
  <c r="M52" i="1" l="1"/>
  <c r="U87" i="1"/>
  <c r="M35" i="1"/>
  <c r="J83" i="1" s="1"/>
  <c r="P79" i="1"/>
  <c r="O123" i="1"/>
  <c r="F129" i="1" s="1"/>
  <c r="P81" i="1"/>
  <c r="J101" i="1"/>
  <c r="P101" i="1" s="1"/>
  <c r="P82" i="1"/>
  <c r="J102" i="1"/>
  <c r="P102" i="1" s="1"/>
  <c r="J80" i="1"/>
  <c r="V107" i="1" l="1"/>
  <c r="M55" i="1"/>
  <c r="K57" i="1" s="1"/>
  <c r="K59" i="1" s="1"/>
  <c r="R59" i="1" s="1"/>
  <c r="P83" i="1"/>
  <c r="J103" i="1"/>
  <c r="P103" i="1" s="1"/>
  <c r="P80" i="1"/>
  <c r="J100" i="1"/>
  <c r="P100" i="1" s="1"/>
  <c r="S99" i="1" l="1"/>
  <c r="K109" i="1" s="1"/>
  <c r="K111" i="1" s="1"/>
  <c r="R111" i="1" s="1"/>
  <c r="S79" i="1"/>
  <c r="L116" i="1" l="1"/>
  <c r="L117" i="1" s="1"/>
  <c r="K119" i="1" s="1"/>
  <c r="U119" i="1" s="1"/>
  <c r="K89" i="1"/>
  <c r="K91" i="1" s="1"/>
  <c r="R91" i="1" s="1"/>
</calcChain>
</file>

<file path=xl/comments1.xml><?xml version="1.0" encoding="utf-8"?>
<comments xmlns="http://schemas.openxmlformats.org/spreadsheetml/2006/main">
  <authors>
    <author>Vivar Quezada</author>
    <author>AlemanCAD</author>
    <author>Draft Malvique</author>
  </authors>
  <commentList>
    <comment ref="V6" authorId="0" shapeId="0">
      <text>
        <r>
          <rPr>
            <sz val="7"/>
            <color indexed="81"/>
            <rFont val="Tahoma"/>
            <family val="2"/>
          </rPr>
          <t>Estas tablas serviran solo como referencia, se deberan de sacar los datos del estudio de suelos respectivo para cada tipo de suelo</t>
        </r>
      </text>
    </comment>
    <comment ref="AK7" authorId="0" shapeId="0">
      <text>
        <r>
          <rPr>
            <sz val="8"/>
            <color indexed="81"/>
            <rFont val="Tahoma"/>
            <family val="2"/>
          </rPr>
          <t>Coeficiente de fricción para Desplazamiento.</t>
        </r>
      </text>
    </comment>
    <comment ref="M20" authorId="0" shapeId="0">
      <text>
        <r>
          <rPr>
            <b/>
            <sz val="8"/>
            <color indexed="81"/>
            <rFont val="Tahoma"/>
            <family val="2"/>
          </rPr>
          <t xml:space="preserve">Calculado!!!
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>Ingresar Dato de DISEÑO!!!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6" authorId="1" shapeId="0">
      <text>
        <r>
          <rPr>
            <b/>
            <i/>
            <sz val="8"/>
            <color indexed="81"/>
            <rFont val="Tahoma"/>
            <family val="2"/>
          </rPr>
          <t>INGRESAR DATOS PARA TANTEAR Y CALCULAR EN LOS 4 CUADROS AMARILLOS SIGUIENTES.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7" authorId="0" shapeId="0">
      <text>
        <r>
          <rPr>
            <b/>
            <sz val="8"/>
            <color indexed="81"/>
            <rFont val="Tahoma"/>
            <family val="2"/>
          </rPr>
          <t>Ingresar Dato de DISEÑO!!!</t>
        </r>
      </text>
    </comment>
    <comment ref="M28" authorId="0" shapeId="0">
      <text>
        <r>
          <rPr>
            <b/>
            <sz val="8"/>
            <color indexed="81"/>
            <rFont val="Tahoma"/>
            <family val="2"/>
          </rPr>
          <t>Ingresar Dato de DISEÑO!!!</t>
        </r>
      </text>
    </comment>
    <comment ref="M29" authorId="0" shapeId="0">
      <text>
        <r>
          <rPr>
            <b/>
            <sz val="8"/>
            <color indexed="81"/>
            <rFont val="Tahoma"/>
            <family val="2"/>
          </rPr>
          <t>Calculado!!!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0" authorId="0" shapeId="0">
      <text>
        <r>
          <rPr>
            <b/>
            <sz val="8"/>
            <color indexed="81"/>
            <rFont val="Tahoma"/>
            <family val="2"/>
          </rPr>
          <t xml:space="preserve">Calculado!!!
</t>
        </r>
      </text>
    </comment>
    <comment ref="W44" authorId="0" shapeId="0">
      <text>
        <r>
          <rPr>
            <b/>
            <sz val="8"/>
            <color indexed="81"/>
            <rFont val="Tahoma"/>
            <family val="2"/>
          </rPr>
          <t>ZONA SISMICA</t>
        </r>
      </text>
    </comment>
    <comment ref="AA44" authorId="0" shapeId="0">
      <text>
        <r>
          <rPr>
            <b/>
            <sz val="8"/>
            <color indexed="81"/>
            <rFont val="Tahoma"/>
            <family val="2"/>
          </rPr>
          <t>FACTOR ZONA.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44" authorId="0" shapeId="0">
      <text>
        <r>
          <rPr>
            <b/>
            <sz val="8"/>
            <color indexed="81"/>
            <rFont val="Tahoma"/>
            <family val="2"/>
          </rPr>
          <t>TIPO DE EDIFICACION.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44" authorId="0" shapeId="0">
      <text>
        <r>
          <rPr>
            <b/>
            <sz val="8"/>
            <color indexed="81"/>
            <rFont val="Tahoma"/>
            <family val="2"/>
          </rPr>
          <t>FACTOR (U)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45" authorId="0" shapeId="0">
      <text>
        <r>
          <rPr>
            <b/>
            <sz val="8"/>
            <color indexed="81"/>
            <rFont val="Tahoma"/>
            <family val="2"/>
          </rPr>
          <t>EDIFICACIONES ESENCIALES:</t>
        </r>
        <r>
          <rPr>
            <sz val="8"/>
            <color indexed="81"/>
            <rFont val="Tahoma"/>
            <family val="2"/>
          </rPr>
          <t xml:space="preserve">
Edificaciones esenciales cuya función no debería interrumpirse inmediatamente después que ocurra un sismo, como:
Hospitales,centrales de comunicaciones, cuarteles de bomberos y policía, subestaciones eléctricas, reservorios de agua. Centros educativos y edificaciones que puedan servir de refugio después de un desastre.
También se incluyen edificaciones cuyo colapso puede representar un riesgo adicional, como grandes hornos, depósitos de materiales inflamables o tóxicos.</t>
        </r>
      </text>
    </comment>
    <comment ref="AG46" authorId="0" shapeId="0">
      <text>
        <r>
          <rPr>
            <b/>
            <sz val="8"/>
            <color indexed="81"/>
            <rFont val="Tahoma"/>
            <family val="2"/>
          </rPr>
          <t>EDIFICACIONES IMPORTANTES:</t>
        </r>
        <r>
          <rPr>
            <sz val="8"/>
            <color indexed="81"/>
            <rFont val="Tahoma"/>
            <family val="2"/>
          </rPr>
          <t xml:space="preserve">
Edificaciones donde se reúnen gran cantidad de personas como teatros, estadios, centros comerciales, establecimientos penitenciarios, o que guardan patrimonios valiosos como museos, bibliotecas y archivos especiales. 
También se considerarán depósitos de granos y otros almacenes importantes para el abastecimiento.</t>
        </r>
      </text>
    </comment>
    <comment ref="AG47" authorId="0" shapeId="0">
      <text>
        <r>
          <rPr>
            <b/>
            <sz val="8"/>
            <color indexed="81"/>
            <rFont val="Tahoma"/>
            <family val="2"/>
          </rPr>
          <t>EDIFICACIONES COMUNES:</t>
        </r>
        <r>
          <rPr>
            <sz val="8"/>
            <color indexed="81"/>
            <rFont val="Tahoma"/>
            <family val="2"/>
          </rPr>
          <t xml:space="preserve">
Edificaciones comunes, cuya falla ocasionaría pérdidas de cuantía intermedia como:
Viviendas, oficinas, hoteles, restaurantes, depósitos e instalaciones industriales cuya falla no acarree peligros adicionales de incendios, fugas de contaminantes, etc.</t>
        </r>
      </text>
    </comment>
    <comment ref="AG48" authorId="0" shapeId="0">
      <text>
        <r>
          <rPr>
            <b/>
            <sz val="8"/>
            <color indexed="81"/>
            <rFont val="Tahoma"/>
            <family val="2"/>
          </rPr>
          <t>EDIFICACIONES TEMPORALES:</t>
        </r>
        <r>
          <rPr>
            <sz val="8"/>
            <color indexed="81"/>
            <rFont val="Tahoma"/>
            <family val="2"/>
          </rPr>
          <t xml:space="preserve">
Edificaciones Temporales, cuya falla ocasionaría pérdidas de cuantía baja como:
Viviendas Provisionales, depositos provisionales, muros de menos de 1.50m de altura, etc.</t>
        </r>
      </text>
    </comment>
    <comment ref="AK48" authorId="2" shapeId="0">
      <text>
        <r>
          <rPr>
            <b/>
            <sz val="9"/>
            <color indexed="81"/>
            <rFont val="Tahoma"/>
            <family val="2"/>
          </rPr>
          <t>A criterio del Proyectista: menor a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51" authorId="0" shapeId="0">
      <text>
        <r>
          <rPr>
            <b/>
            <sz val="8"/>
            <color indexed="81"/>
            <rFont val="Tahoma"/>
            <family val="2"/>
          </rPr>
          <t>ANGULO DE FRICCION INTERNA. (EN GRADOS)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51" authorId="0" shapeId="0">
      <text>
        <r>
          <rPr>
            <b/>
            <sz val="8"/>
            <color indexed="81"/>
            <rFont val="Tahoma"/>
            <family val="2"/>
          </rPr>
          <t>PESO ESPECIFICO APARENTE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57" authorId="0" shapeId="0">
      <text>
        <r>
          <rPr>
            <b/>
            <sz val="8"/>
            <color indexed="81"/>
            <rFont val="Tahoma"/>
            <family val="2"/>
          </rPr>
          <t>F.S.D. OBTENIDO, DEBE SER MAYOR A LA CAPACIDAD PORTANTE DEL TERRENO (</t>
        </r>
        <r>
          <rPr>
            <b/>
            <sz val="12"/>
            <color indexed="81"/>
            <rFont val="Symbol"/>
            <family val="1"/>
            <charset val="2"/>
          </rPr>
          <t>s</t>
        </r>
        <r>
          <rPr>
            <b/>
            <sz val="8"/>
            <color indexed="81"/>
            <rFont val="Tahoma"/>
            <family val="2"/>
          </rPr>
          <t>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9" authorId="0" shapeId="0">
      <text>
        <r>
          <rPr>
            <b/>
            <sz val="8"/>
            <color indexed="81"/>
            <rFont val="Tahoma"/>
            <family val="2"/>
          </rPr>
          <t>F.S.D. OBTENIDO, DEBE SER MAYOR A LA CAPACIDAD PORTANTE DEL TERRENO (</t>
        </r>
        <r>
          <rPr>
            <b/>
            <sz val="12"/>
            <color indexed="81"/>
            <rFont val="Symbol"/>
            <family val="1"/>
            <charset val="2"/>
          </rPr>
          <t>s</t>
        </r>
        <r>
          <rPr>
            <b/>
            <sz val="8"/>
            <color indexed="81"/>
            <rFont val="Tahoma"/>
            <family val="2"/>
          </rPr>
          <t>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09" authorId="0" shapeId="0">
      <text>
        <r>
          <rPr>
            <b/>
            <sz val="8"/>
            <color indexed="81"/>
            <rFont val="Tahoma"/>
            <family val="2"/>
          </rPr>
          <t>F.S.D. OBTENIDO, DEBE SER MAYOR A LA CAPACIDAD PORTANTE DEL TERRENO (</t>
        </r>
        <r>
          <rPr>
            <b/>
            <sz val="12"/>
            <color indexed="81"/>
            <rFont val="Symbol"/>
            <family val="1"/>
            <charset val="2"/>
          </rPr>
          <t>s</t>
        </r>
        <r>
          <rPr>
            <b/>
            <sz val="8"/>
            <color indexed="81"/>
            <rFont val="Tahoma"/>
            <family val="2"/>
          </rPr>
          <t>).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<sst xmlns="http://schemas.openxmlformats.org/spreadsheetml/2006/main" count="211" uniqueCount="138">
  <si>
    <t>TERRENO DE CIMENTACION</t>
  </si>
  <si>
    <t>Rocoso</t>
  </si>
  <si>
    <t>Roca dura uniforme con pocas grietas</t>
  </si>
  <si>
    <t>Roca blanda</t>
  </si>
  <si>
    <t>Densa</t>
  </si>
  <si>
    <t>Media</t>
  </si>
  <si>
    <t>Muy dura</t>
  </si>
  <si>
    <t>Dura</t>
  </si>
  <si>
    <t>TABLA DE REFERENCIA</t>
  </si>
  <si>
    <t>para desplaz</t>
  </si>
  <si>
    <t>Estrato</t>
  </si>
  <si>
    <t>de grava</t>
  </si>
  <si>
    <t>Roca dura unif. con muchas fisuras</t>
  </si>
  <si>
    <t>No Densa</t>
  </si>
  <si>
    <t>Terreno</t>
  </si>
  <si>
    <t>Arenoso</t>
  </si>
  <si>
    <t>Cohesivo</t>
  </si>
  <si>
    <t>TIPO DE ZONA DONDE SE DISEÑARÁ (COEFICIENTE SISMICO)</t>
  </si>
  <si>
    <t>FACTOR DE ZONA</t>
  </si>
  <si>
    <t>ZONA</t>
  </si>
  <si>
    <t>Z</t>
  </si>
  <si>
    <t>Coeficiente de fricción (µ) =</t>
  </si>
  <si>
    <t>Kg/m3</t>
  </si>
  <si>
    <t>Grados</t>
  </si>
  <si>
    <t>Kg/cm2</t>
  </si>
  <si>
    <t>DATOS DEL MURO :</t>
  </si>
  <si>
    <t>DATOS DEL TERRENO :</t>
  </si>
  <si>
    <t>Espesor del muro (t) =</t>
  </si>
  <si>
    <t>Factor Zona (Z) =</t>
  </si>
  <si>
    <t>Factor de uso (U) =</t>
  </si>
  <si>
    <t>metros</t>
  </si>
  <si>
    <t>Altura de Muro (h) =</t>
  </si>
  <si>
    <t xml:space="preserve">Ancho de la Solera </t>
  </si>
  <si>
    <t>Altura de la Solera =</t>
  </si>
  <si>
    <t>Ancho de Sobrecimiento =</t>
  </si>
  <si>
    <t>Altura de Sobrecimiento =</t>
  </si>
  <si>
    <t>FACTOR DE USO</t>
  </si>
  <si>
    <t>TIPO</t>
  </si>
  <si>
    <t>U</t>
  </si>
  <si>
    <t>A</t>
  </si>
  <si>
    <t>B</t>
  </si>
  <si>
    <t>C</t>
  </si>
  <si>
    <t>DATOS PROYECTADOS DEL CIMIENTO :</t>
  </si>
  <si>
    <t>Ancho del Cimiento (a) =</t>
  </si>
  <si>
    <t>Altura del Cimiento (hc) =</t>
  </si>
  <si>
    <t>Profundidad del Cimiento (hf) =</t>
  </si>
  <si>
    <t>Altura de relleno (hr) =</t>
  </si>
  <si>
    <t>Ka = tg ^2 (45° - f/2) =</t>
  </si>
  <si>
    <t>Kp = tg ^2 (45° + f/2) =</t>
  </si>
  <si>
    <t>Kg</t>
  </si>
  <si>
    <t>TABLA DE PESOS ESPECIFICOS DE LOS TERRENOS</t>
  </si>
  <si>
    <t>Kg /m3</t>
  </si>
  <si>
    <t>Peso Especifico</t>
  </si>
  <si>
    <t>Arcilla</t>
  </si>
  <si>
    <t>TIPO DE SUELO</t>
  </si>
  <si>
    <t>Arena con Grava</t>
  </si>
  <si>
    <t xml:space="preserve">Arena Gruesa o </t>
  </si>
  <si>
    <t>Consistencia</t>
  </si>
  <si>
    <t>Angulo de</t>
  </si>
  <si>
    <t>Compacto</t>
  </si>
  <si>
    <t>Suelto</t>
  </si>
  <si>
    <t>º</t>
  </si>
  <si>
    <t>Arena Media</t>
  </si>
  <si>
    <t>Arena Limosa Fina</t>
  </si>
  <si>
    <t>o Limo Arenoso</t>
  </si>
  <si>
    <t>Limo Uniforme</t>
  </si>
  <si>
    <t>Arcilla - Limo</t>
  </si>
  <si>
    <t>Suave a Mediana</t>
  </si>
  <si>
    <t>Arcilla - Limosa</t>
  </si>
  <si>
    <t>-</t>
  </si>
  <si>
    <t>CALCULO DEL PESO TOTAL:</t>
  </si>
  <si>
    <t>CALCULO OBTENIDO:</t>
  </si>
  <si>
    <t>Peso de la Solera (Ps) =</t>
  </si>
  <si>
    <t>Peso del Muro (Pm) =</t>
  </si>
  <si>
    <t>Peso del Sobrecimiento (s/c) =</t>
  </si>
  <si>
    <t>Peso del Cimiento (Pc) =</t>
  </si>
  <si>
    <t>Peso del Relleno (Pr) =</t>
  </si>
  <si>
    <t>PESO TOTAL =</t>
  </si>
  <si>
    <t>Empuje sismico sobre la solera (Hs) =</t>
  </si>
  <si>
    <t>Empuje sismico sobre la Albañilería (Ha) =</t>
  </si>
  <si>
    <t xml:space="preserve">Empuje sismico sobre el s/cimiento (Hs/c) = </t>
  </si>
  <si>
    <t>Empuje sismico sobra la Cimentación (Hc) =</t>
  </si>
  <si>
    <t>CALCULO DE LA FUERZA RESISTENTE (Fr):</t>
  </si>
  <si>
    <t>Fr = µ * Ptotal + Ep =</t>
  </si>
  <si>
    <t>CALCULO DE LA FUERZA ACTUANTE (Fa):</t>
  </si>
  <si>
    <t>Fa = Hs+ Ha+Hc+ Hs/c+Ea =</t>
  </si>
  <si>
    <t xml:space="preserve">F.S.D. = Fr/Fa  = </t>
  </si>
  <si>
    <t xml:space="preserve">F.S.D. =  </t>
  </si>
  <si>
    <t>&gt;</t>
  </si>
  <si>
    <t>→</t>
  </si>
  <si>
    <t>EXTREMO IZQUIERDO:</t>
  </si>
  <si>
    <t>MOMENTO DE VOLTEO ( Mv ) :</t>
  </si>
  <si>
    <t>H (Kg)</t>
  </si>
  <si>
    <t>d (m)</t>
  </si>
  <si>
    <t>M (Kg-m)</t>
  </si>
  <si>
    <t>ELEMENTOS</t>
  </si>
  <si>
    <t xml:space="preserve">Solera = </t>
  </si>
  <si>
    <t xml:space="preserve">Muro de Albañilería = </t>
  </si>
  <si>
    <t xml:space="preserve">Sobrecimiento = </t>
  </si>
  <si>
    <t xml:space="preserve">Cimiento = </t>
  </si>
  <si>
    <t xml:space="preserve">Empuje Activo = </t>
  </si>
  <si>
    <t>MOMENTO RESISTENTE ( Mr ) :</t>
  </si>
  <si>
    <t xml:space="preserve"> Mr = </t>
  </si>
  <si>
    <t>EXTREMO DERECHO:</t>
  </si>
  <si>
    <t xml:space="preserve"> ESFUERZOS SOBRE EL TERRENO :</t>
  </si>
  <si>
    <t>&lt;</t>
  </si>
  <si>
    <t>GRAFICO DE RESULTADOS:</t>
  </si>
  <si>
    <t>GRAFICO DE DISTRIBUCIONES:</t>
  </si>
  <si>
    <t>RESULTADOS:</t>
  </si>
  <si>
    <t xml:space="preserve">Ancho de SobreCimiento  = </t>
  </si>
  <si>
    <t xml:space="preserve">Altura de SobreCimiento  = </t>
  </si>
  <si>
    <t xml:space="preserve">Ancho de Cimiento  = </t>
  </si>
  <si>
    <t xml:space="preserve">Altura de Cimiento  = </t>
  </si>
  <si>
    <t xml:space="preserve">Profundidad del Cimiento = </t>
  </si>
  <si>
    <t>Coef de fricc</t>
  </si>
  <si>
    <t xml:space="preserve">F.S.D. = Mr/Mv  = </t>
  </si>
  <si>
    <t xml:space="preserve">Protector→ </t>
  </si>
  <si>
    <t>USAREMOS:</t>
  </si>
  <si>
    <t>→ ANCHO DE
   SOBRECIMIENTO</t>
  </si>
  <si>
    <t>Peso específico (gs)  =</t>
  </si>
  <si>
    <t>Angulo de fricción (f) =</t>
  </si>
  <si>
    <t>Capacidad Portante (s) =</t>
  </si>
  <si>
    <t>Peso especifico del muro (gm) =</t>
  </si>
  <si>
    <t>&gt;   s</t>
  </si>
  <si>
    <t>Mv (Kg-m)</t>
  </si>
  <si>
    <t>Mv (Kg/m)</t>
  </si>
  <si>
    <r>
      <t>Fricción</t>
    </r>
    <r>
      <rPr>
        <sz val="10"/>
        <color theme="1"/>
        <rFont val="Swis721 Cn BT"/>
        <family val="2"/>
      </rPr>
      <t xml:space="preserve"> (f)</t>
    </r>
  </si>
  <si>
    <r>
      <t>Mv =</t>
    </r>
    <r>
      <rPr>
        <sz val="10"/>
        <color theme="1"/>
        <rFont val="Swis721 Cn BT"/>
        <family val="2"/>
      </rPr>
      <t xml:space="preserve"> Hi*di + Ea*ha</t>
    </r>
  </si>
  <si>
    <r>
      <rPr>
        <b/>
        <sz val="10"/>
        <color theme="1"/>
        <rFont val="Swis721 Cn BT"/>
        <family val="2"/>
      </rPr>
      <t>Xo</t>
    </r>
    <r>
      <rPr>
        <sz val="10"/>
        <color theme="1"/>
        <rFont val="Swis721 Cn BT"/>
        <family val="2"/>
      </rPr>
      <t xml:space="preserve"> = (Mr - Mv)/Ptotal</t>
    </r>
  </si>
  <si>
    <r>
      <t xml:space="preserve"> </t>
    </r>
    <r>
      <rPr>
        <b/>
        <sz val="10"/>
        <color theme="1"/>
        <rFont val="Swis721 Cn BT"/>
        <family val="2"/>
      </rPr>
      <t xml:space="preserve">e </t>
    </r>
    <r>
      <rPr>
        <sz val="10"/>
        <color theme="1"/>
        <rFont val="Swis721 Cn BT"/>
        <family val="2"/>
      </rPr>
      <t>= Xo - a/2</t>
    </r>
  </si>
  <si>
    <r>
      <rPr>
        <b/>
        <sz val="10"/>
        <color theme="1"/>
        <rFont val="Swis721 Cn BT"/>
        <family val="2"/>
      </rPr>
      <t xml:space="preserve">s t </t>
    </r>
    <r>
      <rPr>
        <sz val="10"/>
        <color theme="1"/>
        <rFont val="Swis721 Cn BT"/>
        <family val="2"/>
      </rPr>
      <t>= Ptotal/(2*B(a/2-e)) =</t>
    </r>
  </si>
  <si>
    <t>D</t>
  </si>
  <si>
    <t>Peso especifico del CºAº (gca) =</t>
  </si>
  <si>
    <t>Peso especifico del CºSº (gcs) =</t>
  </si>
  <si>
    <t>Ea = 1/2*Ka*gcs*(hc)^2 *B =</t>
  </si>
  <si>
    <t>Ep = 1/2*Kp*gcs*(hc)^2 *B =</t>
  </si>
  <si>
    <r>
      <t xml:space="preserve"> Mr = </t>
    </r>
    <r>
      <rPr>
        <sz val="10"/>
        <color theme="1"/>
        <rFont val="Swis721 Cn BT"/>
        <family val="2"/>
      </rPr>
      <t>Peso total x a/2 x Ep x hf/3</t>
    </r>
  </si>
  <si>
    <t>DISEÑO DE CIMIENTOS CORRIDOS DE 
CONCRETO CICLOPEO - CERCO PERIMÉTRICO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</si>
</sst>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\ &quot;m&quot;"/>
    <numFmt numFmtId="165" formatCode="0.00&quot;m&quot;"/>
    <numFmt numFmtId="166" formatCode="0&quot;º&quot;"/>
    <numFmt numFmtId="167" formatCode="0.0"/>
    <numFmt numFmtId="168" formatCode="0.00\ &quot;Kg/cm2&quot;"/>
    <numFmt numFmtId="169" formatCode="0.00\ &quot;metros&quot;"/>
    <numFmt numFmtId="170" formatCode="0.00\ &quot;Kg&quot;"/>
    <numFmt numFmtId="171" formatCode="&quot;Ac:&quot;\ 0.00\ &quot;→&quot;"/>
  </numFmts>
  <fonts count="28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color indexed="81"/>
      <name val="Tahoma"/>
      <family val="2"/>
    </font>
    <font>
      <b/>
      <sz val="12"/>
      <color indexed="81"/>
      <name val="Symbol"/>
      <family val="1"/>
      <charset val="2"/>
    </font>
    <font>
      <b/>
      <i/>
      <sz val="8"/>
      <color indexed="81"/>
      <name val="Tahoma"/>
      <family val="2"/>
    </font>
    <font>
      <sz val="10"/>
      <color theme="1"/>
      <name val="Swis721 Cn BT"/>
      <family val="2"/>
    </font>
    <font>
      <b/>
      <u/>
      <sz val="10"/>
      <color rgb="FF0000FF"/>
      <name val="Swis721 Cn BT"/>
      <family val="2"/>
    </font>
    <font>
      <b/>
      <u/>
      <sz val="10"/>
      <color theme="0"/>
      <name val="Swis721 Cn BT"/>
      <family val="2"/>
    </font>
    <font>
      <b/>
      <sz val="10"/>
      <color theme="1"/>
      <name val="Swis721 Cn BT"/>
      <family val="2"/>
    </font>
    <font>
      <b/>
      <sz val="10"/>
      <name val="Swis721 Cn BT"/>
      <family val="2"/>
    </font>
    <font>
      <b/>
      <sz val="10"/>
      <color rgb="FFFFFF00"/>
      <name val="Swis721 Cn BT"/>
      <family val="2"/>
    </font>
    <font>
      <sz val="10"/>
      <color rgb="FFFF0000"/>
      <name val="Swis721 Cn BT"/>
      <family val="2"/>
    </font>
    <font>
      <b/>
      <sz val="10"/>
      <color rgb="FFFF0000"/>
      <name val="Swis721 Cn BT"/>
      <family val="2"/>
    </font>
    <font>
      <sz val="10"/>
      <color rgb="FF00B050"/>
      <name val="Swis721 Cn BT"/>
      <family val="2"/>
    </font>
    <font>
      <b/>
      <sz val="10"/>
      <color rgb="FF00B050"/>
      <name val="Swis721 Cn BT"/>
      <family val="2"/>
    </font>
    <font>
      <b/>
      <u/>
      <sz val="11"/>
      <color theme="0"/>
      <name val="Swis721 Cn BT"/>
      <family val="2"/>
    </font>
    <font>
      <b/>
      <sz val="11"/>
      <color rgb="FFFF0000"/>
      <name val="Swis721 Cn BT"/>
      <family val="2"/>
    </font>
    <font>
      <b/>
      <u/>
      <sz val="10"/>
      <name val="Swis721 Cn BT"/>
      <family val="2"/>
    </font>
    <font>
      <b/>
      <sz val="9"/>
      <color theme="1"/>
      <name val="Swis721 Cn BT"/>
      <family val="2"/>
    </font>
    <font>
      <sz val="9"/>
      <color rgb="FF00B050"/>
      <name val="Swis721 Cn BT"/>
      <family val="2"/>
    </font>
    <font>
      <sz val="10"/>
      <name val="Swis721 Cn BT"/>
      <family val="2"/>
    </font>
    <font>
      <sz val="9"/>
      <color theme="1"/>
      <name val="Swis721 Cn BT"/>
      <family val="2"/>
    </font>
    <font>
      <b/>
      <u/>
      <sz val="12"/>
      <color theme="0"/>
      <name val="Swis721 Cn B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0" tint="-0.14999847407452621"/>
      <name val="Swis721 Cn BT"/>
      <family val="2"/>
    </font>
    <font>
      <b/>
      <sz val="18"/>
      <color theme="0"/>
      <name val="Dutch801 XBd BT"/>
      <family val="1"/>
    </font>
  </fonts>
  <fills count="1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66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2" fontId="6" fillId="0" borderId="0" xfId="0" applyNumberFormat="1" applyFont="1" applyAlignment="1" applyProtection="1">
      <alignment vertical="center"/>
    </xf>
    <xf numFmtId="2" fontId="6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2" fontId="6" fillId="5" borderId="0" xfId="0" applyNumberFormat="1" applyFont="1" applyFill="1" applyBorder="1" applyAlignment="1" applyProtection="1">
      <alignment vertical="center"/>
    </xf>
    <xf numFmtId="2" fontId="9" fillId="0" borderId="0" xfId="0" applyNumberFormat="1" applyFont="1" applyBorder="1" applyAlignment="1" applyProtection="1">
      <alignment vertical="center"/>
    </xf>
    <xf numFmtId="2" fontId="9" fillId="0" borderId="0" xfId="0" applyNumberFormat="1" applyFont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vertical="center"/>
    </xf>
    <xf numFmtId="2" fontId="12" fillId="0" borderId="0" xfId="0" applyNumberFormat="1" applyFont="1" applyBorder="1" applyAlignment="1" applyProtection="1">
      <alignment vertical="center"/>
    </xf>
    <xf numFmtId="2" fontId="12" fillId="5" borderId="0" xfId="0" applyNumberFormat="1" applyFont="1" applyFill="1" applyBorder="1" applyAlignment="1" applyProtection="1">
      <alignment vertical="center"/>
    </xf>
    <xf numFmtId="2" fontId="11" fillId="5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Border="1" applyAlignment="1" applyProtection="1">
      <alignment vertical="center"/>
    </xf>
    <xf numFmtId="164" fontId="6" fillId="0" borderId="0" xfId="0" applyNumberFormat="1" applyFont="1" applyAlignment="1" applyProtection="1">
      <alignment vertical="center"/>
    </xf>
    <xf numFmtId="2" fontId="15" fillId="5" borderId="0" xfId="0" applyNumberFormat="1" applyFont="1" applyFill="1" applyBorder="1" applyAlignment="1" applyProtection="1">
      <alignment vertical="center"/>
    </xf>
    <xf numFmtId="165" fontId="6" fillId="0" borderId="0" xfId="0" applyNumberFormat="1" applyFont="1" applyBorder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 vertical="center"/>
    </xf>
    <xf numFmtId="2" fontId="7" fillId="5" borderId="0" xfId="0" applyNumberFormat="1" applyFont="1" applyFill="1" applyBorder="1" applyAlignment="1" applyProtection="1">
      <alignment vertical="center"/>
    </xf>
    <xf numFmtId="2" fontId="6" fillId="5" borderId="11" xfId="0" applyNumberFormat="1" applyFont="1" applyFill="1" applyBorder="1" applyAlignment="1" applyProtection="1">
      <alignment vertical="center"/>
    </xf>
    <xf numFmtId="2" fontId="6" fillId="5" borderId="7" xfId="0" applyNumberFormat="1" applyFont="1" applyFill="1" applyBorder="1" applyAlignment="1" applyProtection="1">
      <alignment vertical="center"/>
    </xf>
    <xf numFmtId="2" fontId="6" fillId="5" borderId="8" xfId="0" applyNumberFormat="1" applyFont="1" applyFill="1" applyBorder="1" applyAlignment="1" applyProtection="1">
      <alignment vertical="center"/>
    </xf>
    <xf numFmtId="2" fontId="6" fillId="5" borderId="13" xfId="0" applyNumberFormat="1" applyFont="1" applyFill="1" applyBorder="1" applyAlignment="1" applyProtection="1">
      <alignment vertical="center"/>
    </xf>
    <xf numFmtId="2" fontId="6" fillId="5" borderId="14" xfId="0" applyNumberFormat="1" applyFont="1" applyFill="1" applyBorder="1" applyAlignment="1" applyProtection="1">
      <alignment vertical="center"/>
    </xf>
    <xf numFmtId="2" fontId="6" fillId="5" borderId="5" xfId="0" applyNumberFormat="1" applyFont="1" applyFill="1" applyBorder="1" applyAlignment="1" applyProtection="1">
      <alignment vertical="center"/>
    </xf>
    <xf numFmtId="2" fontId="6" fillId="5" borderId="12" xfId="0" applyNumberFormat="1" applyFont="1" applyFill="1" applyBorder="1" applyAlignment="1" applyProtection="1">
      <alignment vertical="center"/>
    </xf>
    <xf numFmtId="2" fontId="6" fillId="5" borderId="3" xfId="0" applyNumberFormat="1" applyFont="1" applyFill="1" applyBorder="1" applyAlignment="1" applyProtection="1">
      <alignment vertical="center"/>
    </xf>
    <xf numFmtId="2" fontId="6" fillId="4" borderId="1" xfId="0" applyNumberFormat="1" applyFont="1" applyFill="1" applyBorder="1" applyAlignment="1" applyProtection="1">
      <alignment vertical="center"/>
    </xf>
    <xf numFmtId="1" fontId="9" fillId="4" borderId="5" xfId="0" applyNumberFormat="1" applyFont="1" applyFill="1" applyBorder="1" applyAlignment="1" applyProtection="1">
      <alignment vertical="center"/>
    </xf>
    <xf numFmtId="1" fontId="6" fillId="4" borderId="12" xfId="0" applyNumberFormat="1" applyFont="1" applyFill="1" applyBorder="1" applyAlignment="1" applyProtection="1">
      <alignment horizontal="center" vertical="center"/>
    </xf>
    <xf numFmtId="1" fontId="9" fillId="4" borderId="12" xfId="0" applyNumberFormat="1" applyFont="1" applyFill="1" applyBorder="1" applyAlignment="1" applyProtection="1">
      <alignment vertical="center"/>
    </xf>
    <xf numFmtId="2" fontId="6" fillId="4" borderId="12" xfId="0" applyNumberFormat="1" applyFont="1" applyFill="1" applyBorder="1" applyAlignment="1" applyProtection="1">
      <alignment vertical="center"/>
    </xf>
    <xf numFmtId="1" fontId="9" fillId="0" borderId="10" xfId="0" applyNumberFormat="1" applyFont="1" applyFill="1" applyBorder="1" applyAlignment="1" applyProtection="1">
      <alignment horizontal="center" vertical="center"/>
    </xf>
    <xf numFmtId="164" fontId="19" fillId="0" borderId="0" xfId="0" applyNumberFormat="1" applyFont="1" applyBorder="1" applyAlignment="1" applyProtection="1">
      <alignment horizontal="left" vertical="center"/>
    </xf>
    <xf numFmtId="2" fontId="20" fillId="0" borderId="0" xfId="0" applyNumberFormat="1" applyFont="1" applyBorder="1" applyAlignment="1" applyProtection="1">
      <alignment vertical="center"/>
    </xf>
    <xf numFmtId="2" fontId="6" fillId="0" borderId="11" xfId="0" applyNumberFormat="1" applyFont="1" applyBorder="1" applyAlignment="1" applyProtection="1">
      <alignment vertical="center"/>
    </xf>
    <xf numFmtId="2" fontId="6" fillId="0" borderId="7" xfId="0" applyNumberFormat="1" applyFont="1" applyBorder="1" applyAlignment="1" applyProtection="1">
      <alignment vertical="center"/>
    </xf>
    <xf numFmtId="2" fontId="6" fillId="0" borderId="8" xfId="0" applyNumberFormat="1" applyFont="1" applyBorder="1" applyAlignment="1" applyProtection="1">
      <alignment vertical="center"/>
    </xf>
    <xf numFmtId="164" fontId="6" fillId="0" borderId="14" xfId="0" applyNumberFormat="1" applyFont="1" applyBorder="1" applyAlignment="1" applyProtection="1">
      <alignment vertical="center"/>
    </xf>
    <xf numFmtId="2" fontId="6" fillId="0" borderId="14" xfId="0" applyNumberFormat="1" applyFont="1" applyBorder="1" applyAlignment="1" applyProtection="1">
      <alignment vertical="center"/>
    </xf>
    <xf numFmtId="2" fontId="6" fillId="0" borderId="13" xfId="0" applyNumberFormat="1" applyFont="1" applyBorder="1" applyAlignment="1" applyProtection="1">
      <alignment vertical="center"/>
    </xf>
    <xf numFmtId="164" fontId="6" fillId="0" borderId="13" xfId="0" applyNumberFormat="1" applyFont="1" applyBorder="1" applyAlignment="1" applyProtection="1">
      <alignment vertical="center"/>
    </xf>
    <xf numFmtId="165" fontId="6" fillId="0" borderId="13" xfId="0" applyNumberFormat="1" applyFont="1" applyBorder="1" applyAlignment="1" applyProtection="1">
      <alignment vertical="center"/>
    </xf>
    <xf numFmtId="2" fontId="6" fillId="0" borderId="5" xfId="0" applyNumberFormat="1" applyFont="1" applyBorder="1" applyAlignment="1" applyProtection="1">
      <alignment vertical="center"/>
    </xf>
    <xf numFmtId="2" fontId="6" fillId="0" borderId="12" xfId="0" applyNumberFormat="1" applyFont="1" applyBorder="1" applyAlignment="1" applyProtection="1">
      <alignment vertical="center"/>
    </xf>
    <xf numFmtId="2" fontId="6" fillId="0" borderId="3" xfId="0" applyNumberFormat="1" applyFont="1" applyBorder="1" applyAlignment="1" applyProtection="1">
      <alignment vertical="center"/>
    </xf>
    <xf numFmtId="2" fontId="17" fillId="0" borderId="0" xfId="0" applyNumberFormat="1" applyFont="1" applyFill="1" applyBorder="1" applyAlignment="1" applyProtection="1">
      <alignment vertical="center"/>
    </xf>
    <xf numFmtId="2" fontId="13" fillId="0" borderId="0" xfId="0" applyNumberFormat="1" applyFont="1" applyFill="1" applyBorder="1" applyAlignment="1" applyProtection="1">
      <alignment vertical="center"/>
    </xf>
    <xf numFmtId="2" fontId="17" fillId="0" borderId="0" xfId="0" applyNumberFormat="1" applyFont="1" applyFill="1" applyBorder="1" applyAlignment="1" applyProtection="1">
      <alignment horizontal="left" vertical="center"/>
    </xf>
    <xf numFmtId="2" fontId="13" fillId="0" borderId="0" xfId="0" applyNumberFormat="1" applyFont="1" applyFill="1" applyBorder="1" applyAlignment="1" applyProtection="1">
      <alignment horizontal="left" vertical="center"/>
    </xf>
    <xf numFmtId="2" fontId="9" fillId="0" borderId="0" xfId="0" applyNumberFormat="1" applyFont="1" applyBorder="1" applyAlignment="1" applyProtection="1">
      <alignment horizontal="right" vertical="center"/>
    </xf>
    <xf numFmtId="2" fontId="14" fillId="5" borderId="0" xfId="0" applyNumberFormat="1" applyFont="1" applyFill="1" applyBorder="1" applyAlignment="1" applyProtection="1">
      <alignment horizontal="left" vertical="center"/>
    </xf>
    <xf numFmtId="2" fontId="6" fillId="0" borderId="0" xfId="0" applyNumberFormat="1" applyFont="1" applyBorder="1" applyAlignment="1" applyProtection="1">
      <alignment horizontal="left" vertical="center"/>
    </xf>
    <xf numFmtId="2" fontId="6" fillId="0" borderId="15" xfId="0" applyNumberFormat="1" applyFont="1" applyBorder="1" applyAlignment="1" applyProtection="1">
      <alignment vertical="center"/>
    </xf>
    <xf numFmtId="2" fontId="9" fillId="4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6" fillId="4" borderId="1" xfId="0" applyNumberFormat="1" applyFont="1" applyFill="1" applyBorder="1" applyAlignment="1" applyProtection="1">
      <alignment horizontal="center" vertical="center"/>
    </xf>
    <xf numFmtId="2" fontId="18" fillId="4" borderId="1" xfId="0" applyNumberFormat="1" applyFont="1" applyFill="1" applyBorder="1" applyAlignment="1" applyProtection="1">
      <alignment horizontal="center" vertical="center"/>
    </xf>
    <xf numFmtId="2" fontId="6" fillId="1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right" vertical="center"/>
    </xf>
    <xf numFmtId="2" fontId="6" fillId="0" borderId="0" xfId="0" applyNumberFormat="1" applyFont="1" applyBorder="1" applyAlignment="1" applyProtection="1">
      <alignment horizontal="center" vertical="center"/>
    </xf>
    <xf numFmtId="1" fontId="9" fillId="5" borderId="1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Border="1" applyAlignment="1" applyProtection="1">
      <alignment horizontal="left" vertical="center"/>
    </xf>
    <xf numFmtId="2" fontId="10" fillId="5" borderId="0" xfId="0" applyNumberFormat="1" applyFont="1" applyFill="1" applyBorder="1" applyAlignment="1" applyProtection="1">
      <alignment horizontal="center" vertical="center"/>
    </xf>
    <xf numFmtId="164" fontId="19" fillId="0" borderId="0" xfId="0" applyNumberFormat="1" applyFont="1" applyBorder="1" applyAlignment="1" applyProtection="1">
      <alignment horizontal="left" vertical="center" wrapText="1"/>
    </xf>
    <xf numFmtId="164" fontId="19" fillId="0" borderId="0" xfId="0" applyNumberFormat="1" applyFont="1" applyBorder="1" applyAlignment="1" applyProtection="1">
      <alignment horizontal="left" vertical="center"/>
    </xf>
    <xf numFmtId="164" fontId="19" fillId="0" borderId="14" xfId="0" applyNumberFormat="1" applyFont="1" applyBorder="1" applyAlignment="1" applyProtection="1">
      <alignment horizontal="left" vertical="center"/>
    </xf>
    <xf numFmtId="164" fontId="10" fillId="0" borderId="0" xfId="0" applyNumberFormat="1" applyFont="1" applyBorder="1" applyAlignment="1" applyProtection="1">
      <alignment horizontal="center" vertical="center"/>
    </xf>
    <xf numFmtId="164" fontId="10" fillId="0" borderId="14" xfId="0" applyNumberFormat="1" applyFont="1" applyBorder="1" applyAlignment="1" applyProtection="1">
      <alignment horizontal="center" vertical="center"/>
    </xf>
    <xf numFmtId="2" fontId="9" fillId="0" borderId="13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1" fontId="9" fillId="16" borderId="1" xfId="0" applyNumberFormat="1" applyFont="1" applyFill="1" applyBorder="1" applyAlignment="1" applyProtection="1">
      <alignment horizontal="center" vertical="center"/>
    </xf>
    <xf numFmtId="1" fontId="9" fillId="17" borderId="1" xfId="0" applyNumberFormat="1" applyFont="1" applyFill="1" applyBorder="1" applyAlignment="1" applyProtection="1">
      <alignment horizontal="center" vertical="center"/>
    </xf>
    <xf numFmtId="1" fontId="9" fillId="8" borderId="1" xfId="0" applyNumberFormat="1" applyFont="1" applyFill="1" applyBorder="1" applyAlignment="1" applyProtection="1">
      <alignment horizontal="center" vertical="center"/>
    </xf>
    <xf numFmtId="2" fontId="9" fillId="16" borderId="1" xfId="0" applyNumberFormat="1" applyFont="1" applyFill="1" applyBorder="1" applyAlignment="1" applyProtection="1">
      <alignment horizontal="center" vertical="center"/>
    </xf>
    <xf numFmtId="2" fontId="9" fillId="17" borderId="1" xfId="0" applyNumberFormat="1" applyFont="1" applyFill="1" applyBorder="1" applyAlignment="1" applyProtection="1">
      <alignment horizontal="center" vertical="center"/>
    </xf>
    <xf numFmtId="2" fontId="9" fillId="8" borderId="1" xfId="0" applyNumberFormat="1" applyFont="1" applyFill="1" applyBorder="1" applyAlignment="1" applyProtection="1">
      <alignment horizontal="center" vertical="center"/>
    </xf>
    <xf numFmtId="170" fontId="9" fillId="4" borderId="1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Border="1" applyAlignment="1" applyProtection="1">
      <alignment horizontal="right" vertical="center"/>
    </xf>
    <xf numFmtId="2" fontId="22" fillId="0" borderId="1" xfId="0" applyNumberFormat="1" applyFont="1" applyFill="1" applyBorder="1" applyAlignment="1" applyProtection="1">
      <alignment horizontal="center" vertical="center"/>
    </xf>
    <xf numFmtId="2" fontId="22" fillId="0" borderId="6" xfId="0" applyNumberFormat="1" applyFont="1" applyFill="1" applyBorder="1" applyAlignment="1" applyProtection="1">
      <alignment horizontal="center" vertical="center"/>
    </xf>
    <xf numFmtId="2" fontId="9" fillId="5" borderId="1" xfId="0" applyNumberFormat="1" applyFont="1" applyFill="1" applyBorder="1" applyAlignment="1" applyProtection="1">
      <alignment horizontal="center" vertical="center"/>
    </xf>
    <xf numFmtId="1" fontId="9" fillId="0" borderId="4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9" fillId="0" borderId="14" xfId="0" applyNumberFormat="1" applyFont="1" applyFill="1" applyBorder="1" applyAlignment="1" applyProtection="1">
      <alignment horizontal="center" vertical="center"/>
    </xf>
    <xf numFmtId="1" fontId="9" fillId="4" borderId="6" xfId="0" applyNumberFormat="1" applyFont="1" applyFill="1" applyBorder="1" applyAlignment="1" applyProtection="1">
      <alignment horizontal="right" vertical="center"/>
    </xf>
    <xf numFmtId="1" fontId="9" fillId="4" borderId="10" xfId="0" applyNumberFormat="1" applyFont="1" applyFill="1" applyBorder="1" applyAlignment="1" applyProtection="1">
      <alignment horizontal="right" vertical="center"/>
    </xf>
    <xf numFmtId="2" fontId="6" fillId="4" borderId="10" xfId="0" applyNumberFormat="1" applyFont="1" applyFill="1" applyBorder="1" applyAlignment="1" applyProtection="1">
      <alignment horizontal="left" vertical="center"/>
    </xf>
    <xf numFmtId="1" fontId="9" fillId="0" borderId="6" xfId="0" applyNumberFormat="1" applyFont="1" applyFill="1" applyBorder="1" applyAlignment="1" applyProtection="1">
      <alignment horizontal="right" vertical="center"/>
    </xf>
    <xf numFmtId="1" fontId="9" fillId="0" borderId="10" xfId="0" applyNumberFormat="1" applyFont="1" applyFill="1" applyBorder="1" applyAlignment="1" applyProtection="1">
      <alignment horizontal="right" vertical="center"/>
    </xf>
    <xf numFmtId="1" fontId="9" fillId="0" borderId="10" xfId="0" applyNumberFormat="1" applyFont="1" applyFill="1" applyBorder="1" applyAlignment="1" applyProtection="1">
      <alignment horizontal="left" vertical="center"/>
    </xf>
    <xf numFmtId="1" fontId="9" fillId="0" borderId="4" xfId="0" applyNumberFormat="1" applyFont="1" applyFill="1" applyBorder="1" applyAlignment="1" applyProtection="1">
      <alignment horizontal="left" vertical="center"/>
    </xf>
    <xf numFmtId="2" fontId="6" fillId="4" borderId="4" xfId="0" applyNumberFormat="1" applyFont="1" applyFill="1" applyBorder="1" applyAlignment="1" applyProtection="1">
      <alignment horizontal="left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20" fillId="5" borderId="0" xfId="0" applyNumberFormat="1" applyFont="1" applyFill="1" applyBorder="1" applyAlignment="1" applyProtection="1">
      <alignment horizontal="left" vertical="center"/>
    </xf>
    <xf numFmtId="2" fontId="20" fillId="5" borderId="14" xfId="0" applyNumberFormat="1" applyFont="1" applyFill="1" applyBorder="1" applyAlignment="1" applyProtection="1">
      <alignment horizontal="left" vertical="center"/>
    </xf>
    <xf numFmtId="2" fontId="16" fillId="13" borderId="5" xfId="0" applyNumberFormat="1" applyFont="1" applyFill="1" applyBorder="1" applyAlignment="1" applyProtection="1">
      <alignment horizontal="center" vertical="center"/>
    </xf>
    <xf numFmtId="2" fontId="16" fillId="13" borderId="12" xfId="0" applyNumberFormat="1" applyFont="1" applyFill="1" applyBorder="1" applyAlignment="1" applyProtection="1">
      <alignment horizontal="center" vertical="center"/>
    </xf>
    <xf numFmtId="2" fontId="16" fillId="13" borderId="3" xfId="0" applyNumberFormat="1" applyFont="1" applyFill="1" applyBorder="1" applyAlignment="1" applyProtection="1">
      <alignment horizontal="center" vertical="center"/>
    </xf>
    <xf numFmtId="2" fontId="18" fillId="4" borderId="6" xfId="0" applyNumberFormat="1" applyFont="1" applyFill="1" applyBorder="1" applyAlignment="1" applyProtection="1">
      <alignment horizontal="center" vertical="center"/>
    </xf>
    <xf numFmtId="2" fontId="18" fillId="4" borderId="10" xfId="0" applyNumberFormat="1" applyFont="1" applyFill="1" applyBorder="1" applyAlignment="1" applyProtection="1">
      <alignment horizontal="center" vertical="center"/>
    </xf>
    <xf numFmtId="2" fontId="18" fillId="4" borderId="4" xfId="0" applyNumberFormat="1" applyFont="1" applyFill="1" applyBorder="1" applyAlignment="1" applyProtection="1">
      <alignment horizontal="center" vertical="center"/>
    </xf>
    <xf numFmtId="1" fontId="6" fillId="10" borderId="2" xfId="0" applyNumberFormat="1" applyFont="1" applyFill="1" applyBorder="1" applyAlignment="1" applyProtection="1">
      <alignment horizontal="center" vertical="center"/>
      <protection locked="0"/>
    </xf>
    <xf numFmtId="166" fontId="6" fillId="1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 horizontal="right" vertical="center"/>
    </xf>
    <xf numFmtId="2" fontId="6" fillId="10" borderId="2" xfId="0" applyNumberFormat="1" applyFont="1" applyFill="1" applyBorder="1" applyAlignment="1" applyProtection="1">
      <alignment horizontal="center" vertical="center"/>
      <protection locked="0"/>
    </xf>
    <xf numFmtId="1" fontId="6" fillId="10" borderId="1" xfId="0" applyNumberFormat="1" applyFont="1" applyFill="1" applyBorder="1" applyAlignment="1" applyProtection="1">
      <alignment horizontal="center" vertical="center"/>
      <protection locked="0"/>
    </xf>
    <xf numFmtId="1" fontId="6" fillId="11" borderId="1" xfId="0" applyNumberFormat="1" applyFont="1" applyFill="1" applyBorder="1" applyAlignment="1" applyProtection="1">
      <alignment horizontal="center" vertical="center"/>
    </xf>
    <xf numFmtId="2" fontId="6" fillId="0" borderId="13" xfId="0" applyNumberFormat="1" applyFont="1" applyBorder="1" applyAlignment="1" applyProtection="1">
      <alignment horizontal="center" vertical="center"/>
    </xf>
    <xf numFmtId="2" fontId="9" fillId="14" borderId="1" xfId="0" applyNumberFormat="1" applyFont="1" applyFill="1" applyBorder="1" applyAlignment="1" applyProtection="1">
      <alignment horizontal="center" vertical="center"/>
    </xf>
    <xf numFmtId="2" fontId="9" fillId="14" borderId="1" xfId="0" applyNumberFormat="1" applyFont="1" applyFill="1" applyBorder="1" applyAlignment="1" applyProtection="1">
      <alignment horizontal="center" vertical="center"/>
      <protection locked="0"/>
    </xf>
    <xf numFmtId="2" fontId="8" fillId="13" borderId="1" xfId="0" applyNumberFormat="1" applyFont="1" applyFill="1" applyBorder="1" applyAlignment="1" applyProtection="1">
      <alignment horizontal="center" vertical="center"/>
    </xf>
    <xf numFmtId="2" fontId="9" fillId="12" borderId="1" xfId="0" applyNumberFormat="1" applyFont="1" applyFill="1" applyBorder="1" applyAlignment="1" applyProtection="1">
      <alignment horizontal="center" vertical="center"/>
    </xf>
    <xf numFmtId="2" fontId="10" fillId="14" borderId="1" xfId="0" applyNumberFormat="1" applyFont="1" applyFill="1" applyBorder="1" applyAlignment="1" applyProtection="1">
      <alignment horizontal="center" vertical="center"/>
    </xf>
    <xf numFmtId="2" fontId="18" fillId="2" borderId="6" xfId="0" applyNumberFormat="1" applyFont="1" applyFill="1" applyBorder="1" applyAlignment="1" applyProtection="1">
      <alignment horizontal="center" vertical="center"/>
    </xf>
    <xf numFmtId="2" fontId="18" fillId="2" borderId="10" xfId="0" applyNumberFormat="1" applyFont="1" applyFill="1" applyBorder="1" applyAlignment="1" applyProtection="1">
      <alignment horizontal="center" vertical="center"/>
    </xf>
    <xf numFmtId="2" fontId="18" fillId="2" borderId="4" xfId="0" applyNumberFormat="1" applyFont="1" applyFill="1" applyBorder="1" applyAlignment="1" applyProtection="1">
      <alignment horizontal="center" vertical="center"/>
    </xf>
    <xf numFmtId="171" fontId="26" fillId="0" borderId="13" xfId="0" applyNumberFormat="1" applyFont="1" applyFill="1" applyBorder="1" applyAlignment="1" applyProtection="1">
      <alignment horizontal="right" vertical="center"/>
    </xf>
    <xf numFmtId="171" fontId="26" fillId="0" borderId="0" xfId="0" applyNumberFormat="1" applyFont="1" applyFill="1" applyBorder="1" applyAlignment="1" applyProtection="1">
      <alignment horizontal="right" vertical="center"/>
    </xf>
    <xf numFmtId="1" fontId="9" fillId="15" borderId="1" xfId="0" applyNumberFormat="1" applyFont="1" applyFill="1" applyBorder="1" applyAlignment="1" applyProtection="1">
      <alignment horizontal="center" vertical="center"/>
    </xf>
    <xf numFmtId="2" fontId="9" fillId="15" borderId="1" xfId="0" applyNumberFormat="1" applyFont="1" applyFill="1" applyBorder="1" applyAlignment="1" applyProtection="1">
      <alignment horizontal="center" vertical="center"/>
    </xf>
    <xf numFmtId="2" fontId="9" fillId="7" borderId="1" xfId="0" applyNumberFormat="1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vertical="center"/>
    </xf>
    <xf numFmtId="2" fontId="18" fillId="3" borderId="1" xfId="0" applyNumberFormat="1" applyFont="1" applyFill="1" applyBorder="1" applyAlignment="1" applyProtection="1">
      <alignment horizontal="left" vertical="center"/>
    </xf>
    <xf numFmtId="2" fontId="9" fillId="3" borderId="1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Border="1" applyAlignment="1" applyProtection="1">
      <alignment horizontal="center" vertical="center"/>
    </xf>
    <xf numFmtId="2" fontId="9" fillId="5" borderId="0" xfId="0" applyNumberFormat="1" applyFont="1" applyFill="1" applyBorder="1" applyAlignment="1" applyProtection="1">
      <alignment horizontal="center" vertical="center"/>
    </xf>
    <xf numFmtId="2" fontId="9" fillId="4" borderId="9" xfId="0" applyNumberFormat="1" applyFont="1" applyFill="1" applyBorder="1" applyAlignment="1" applyProtection="1">
      <alignment horizontal="center" vertical="center"/>
    </xf>
    <xf numFmtId="2" fontId="9" fillId="6" borderId="1" xfId="0" applyNumberFormat="1" applyFont="1" applyFill="1" applyBorder="1" applyAlignment="1" applyProtection="1">
      <alignment horizontal="center" vertical="center"/>
    </xf>
    <xf numFmtId="1" fontId="9" fillId="4" borderId="11" xfId="0" applyNumberFormat="1" applyFont="1" applyFill="1" applyBorder="1" applyAlignment="1" applyProtection="1">
      <alignment horizontal="right" vertical="center"/>
    </xf>
    <xf numFmtId="1" fontId="9" fillId="4" borderId="7" xfId="0" applyNumberFormat="1" applyFont="1" applyFill="1" applyBorder="1" applyAlignment="1" applyProtection="1">
      <alignment horizontal="right" vertical="center"/>
    </xf>
    <xf numFmtId="2" fontId="6" fillId="4" borderId="7" xfId="0" applyNumberFormat="1" applyFont="1" applyFill="1" applyBorder="1" applyAlignment="1" applyProtection="1">
      <alignment horizontal="left" vertical="center"/>
    </xf>
    <xf numFmtId="2" fontId="6" fillId="4" borderId="8" xfId="0" applyNumberFormat="1" applyFont="1" applyFill="1" applyBorder="1" applyAlignment="1" applyProtection="1">
      <alignment horizontal="left" vertical="center"/>
    </xf>
    <xf numFmtId="1" fontId="9" fillId="4" borderId="5" xfId="0" applyNumberFormat="1" applyFont="1" applyFill="1" applyBorder="1" applyAlignment="1" applyProtection="1">
      <alignment horizontal="right" vertical="center"/>
    </xf>
    <xf numFmtId="1" fontId="9" fillId="4" borderId="12" xfId="0" applyNumberFormat="1" applyFont="1" applyFill="1" applyBorder="1" applyAlignment="1" applyProtection="1">
      <alignment horizontal="right" vertical="center"/>
    </xf>
    <xf numFmtId="1" fontId="9" fillId="0" borderId="8" xfId="0" applyNumberFormat="1" applyFont="1" applyFill="1" applyBorder="1" applyAlignment="1" applyProtection="1">
      <alignment horizontal="center" vertical="center"/>
    </xf>
    <xf numFmtId="1" fontId="9" fillId="0" borderId="9" xfId="0" applyNumberFormat="1" applyFont="1" applyFill="1" applyBorder="1" applyAlignment="1" applyProtection="1">
      <alignment horizontal="center" vertical="center"/>
    </xf>
    <xf numFmtId="2" fontId="6" fillId="4" borderId="12" xfId="0" applyNumberFormat="1" applyFont="1" applyFill="1" applyBorder="1" applyAlignment="1" applyProtection="1">
      <alignment horizontal="left" vertical="center"/>
    </xf>
    <xf numFmtId="167" fontId="9" fillId="0" borderId="12" xfId="0" applyNumberFormat="1" applyFont="1" applyFill="1" applyBorder="1" applyAlignment="1" applyProtection="1">
      <alignment horizontal="center" vertical="center"/>
    </xf>
    <xf numFmtId="167" fontId="9" fillId="0" borderId="3" xfId="0" applyNumberFormat="1" applyFont="1" applyFill="1" applyBorder="1" applyAlignment="1" applyProtection="1">
      <alignment horizontal="center" vertical="center"/>
    </xf>
    <xf numFmtId="2" fontId="18" fillId="4" borderId="5" xfId="0" applyNumberFormat="1" applyFont="1" applyFill="1" applyBorder="1" applyAlignment="1" applyProtection="1">
      <alignment horizontal="center" vertical="center"/>
    </xf>
    <xf numFmtId="2" fontId="18" fillId="4" borderId="12" xfId="0" applyNumberFormat="1" applyFont="1" applyFill="1" applyBorder="1" applyAlignment="1" applyProtection="1">
      <alignment horizontal="center" vertical="center"/>
    </xf>
    <xf numFmtId="2" fontId="18" fillId="4" borderId="3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1" fontId="9" fillId="0" borderId="12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2" fontId="10" fillId="4" borderId="1" xfId="0" applyNumberFormat="1" applyFont="1" applyFill="1" applyBorder="1" applyAlignment="1" applyProtection="1">
      <alignment horizontal="center" vertical="center"/>
    </xf>
    <xf numFmtId="2" fontId="6" fillId="0" borderId="6" xfId="0" applyNumberFormat="1" applyFont="1" applyBorder="1" applyAlignment="1" applyProtection="1">
      <alignment horizontal="center" vertical="center"/>
    </xf>
    <xf numFmtId="2" fontId="6" fillId="0" borderId="10" xfId="0" applyNumberFormat="1" applyFont="1" applyBorder="1" applyAlignment="1" applyProtection="1">
      <alignment horizontal="center" vertical="center"/>
    </xf>
    <xf numFmtId="2" fontId="6" fillId="0" borderId="4" xfId="0" applyNumberFormat="1" applyFont="1" applyBorder="1" applyAlignment="1" applyProtection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</xf>
    <xf numFmtId="2" fontId="9" fillId="0" borderId="13" xfId="0" applyNumberFormat="1" applyFont="1" applyBorder="1" applyAlignment="1" applyProtection="1">
      <alignment horizontal="center" vertical="center"/>
    </xf>
    <xf numFmtId="2" fontId="6" fillId="9" borderId="1" xfId="0" applyNumberFormat="1" applyFont="1" applyFill="1" applyBorder="1" applyAlignment="1" applyProtection="1">
      <alignment horizontal="right" vertical="center"/>
    </xf>
    <xf numFmtId="2" fontId="9" fillId="0" borderId="0" xfId="0" applyNumberFormat="1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center" vertical="center" textRotation="90"/>
    </xf>
    <xf numFmtId="2" fontId="9" fillId="4" borderId="6" xfId="0" applyNumberFormat="1" applyFont="1" applyFill="1" applyBorder="1" applyAlignment="1" applyProtection="1">
      <alignment horizontal="center" vertical="center"/>
    </xf>
    <xf numFmtId="2" fontId="9" fillId="4" borderId="10" xfId="0" applyNumberFormat="1" applyFont="1" applyFill="1" applyBorder="1" applyAlignment="1" applyProtection="1">
      <alignment horizontal="center" vertical="center"/>
    </xf>
    <xf numFmtId="2" fontId="9" fillId="4" borderId="4" xfId="0" applyNumberFormat="1" applyFont="1" applyFill="1" applyBorder="1" applyAlignment="1" applyProtection="1">
      <alignment horizontal="center" vertical="center"/>
    </xf>
    <xf numFmtId="2" fontId="9" fillId="6" borderId="6" xfId="0" applyNumberFormat="1" applyFont="1" applyFill="1" applyBorder="1" applyAlignment="1" applyProtection="1">
      <alignment horizontal="center" vertical="center"/>
    </xf>
    <xf numFmtId="2" fontId="9" fillId="6" borderId="4" xfId="0" applyNumberFormat="1" applyFont="1" applyFill="1" applyBorder="1" applyAlignment="1" applyProtection="1">
      <alignment horizontal="center" vertical="center"/>
    </xf>
    <xf numFmtId="2" fontId="20" fillId="0" borderId="0" xfId="0" applyNumberFormat="1" applyFont="1" applyBorder="1" applyAlignment="1" applyProtection="1">
      <alignment horizontal="center" vertical="center"/>
    </xf>
    <xf numFmtId="164" fontId="9" fillId="4" borderId="1" xfId="0" applyNumberFormat="1" applyFont="1" applyFill="1" applyBorder="1" applyAlignment="1" applyProtection="1">
      <alignment horizontal="center" vertical="center"/>
    </xf>
    <xf numFmtId="168" fontId="9" fillId="4" borderId="1" xfId="0" applyNumberFormat="1" applyFont="1" applyFill="1" applyBorder="1" applyAlignment="1" applyProtection="1">
      <alignment horizontal="center" vertical="center"/>
    </xf>
    <xf numFmtId="2" fontId="6" fillId="0" borderId="7" xfId="0" applyNumberFormat="1" applyFont="1" applyBorder="1" applyAlignment="1" applyProtection="1">
      <alignment horizontal="center" vertical="center"/>
    </xf>
    <xf numFmtId="2" fontId="6" fillId="0" borderId="8" xfId="0" applyNumberFormat="1" applyFont="1" applyBorder="1" applyAlignment="1" applyProtection="1">
      <alignment horizontal="center" vertical="center"/>
    </xf>
    <xf numFmtId="2" fontId="6" fillId="0" borderId="14" xfId="0" applyNumberFormat="1" applyFont="1" applyBorder="1" applyAlignment="1" applyProtection="1">
      <alignment horizontal="center" vertical="center"/>
    </xf>
    <xf numFmtId="2" fontId="6" fillId="0" borderId="3" xfId="0" applyNumberFormat="1" applyFont="1" applyBorder="1" applyAlignment="1" applyProtection="1">
      <alignment horizontal="center" vertical="center"/>
    </xf>
    <xf numFmtId="2" fontId="6" fillId="0" borderId="11" xfId="0" applyNumberFormat="1" applyFont="1" applyBorder="1" applyAlignment="1" applyProtection="1">
      <alignment horizontal="center" vertical="center"/>
    </xf>
    <xf numFmtId="2" fontId="6" fillId="0" borderId="5" xfId="0" applyNumberFormat="1" applyFont="1" applyBorder="1" applyAlignment="1" applyProtection="1">
      <alignment horizontal="center" vertical="center"/>
    </xf>
    <xf numFmtId="2" fontId="9" fillId="14" borderId="11" xfId="0" applyNumberFormat="1" applyFont="1" applyFill="1" applyBorder="1" applyAlignment="1" applyProtection="1">
      <alignment horizontal="center" vertical="center"/>
    </xf>
    <xf numFmtId="2" fontId="9" fillId="14" borderId="7" xfId="0" applyNumberFormat="1" applyFont="1" applyFill="1" applyBorder="1" applyAlignment="1" applyProtection="1">
      <alignment horizontal="center" vertical="center"/>
    </xf>
    <xf numFmtId="2" fontId="9" fillId="14" borderId="8" xfId="0" applyNumberFormat="1" applyFont="1" applyFill="1" applyBorder="1" applyAlignment="1" applyProtection="1">
      <alignment horizontal="center" vertical="center"/>
    </xf>
    <xf numFmtId="2" fontId="21" fillId="0" borderId="1" xfId="0" applyNumberFormat="1" applyFont="1" applyBorder="1" applyAlignment="1" applyProtection="1">
      <alignment horizontal="right" vertical="center"/>
    </xf>
    <xf numFmtId="169" fontId="9" fillId="14" borderId="1" xfId="0" applyNumberFormat="1" applyFont="1" applyFill="1" applyBorder="1" applyAlignment="1" applyProtection="1">
      <alignment horizontal="center" vertical="center"/>
    </xf>
    <xf numFmtId="2" fontId="23" fillId="13" borderId="1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2" fontId="19" fillId="0" borderId="13" xfId="0" applyNumberFormat="1" applyFont="1" applyBorder="1" applyAlignment="1" applyProtection="1">
      <alignment horizontal="right" vertical="center"/>
    </xf>
    <xf numFmtId="2" fontId="19" fillId="0" borderId="0" xfId="0" applyNumberFormat="1" applyFont="1" applyBorder="1" applyAlignment="1" applyProtection="1">
      <alignment horizontal="right" vertical="center"/>
    </xf>
    <xf numFmtId="165" fontId="9" fillId="4" borderId="1" xfId="0" applyNumberFormat="1" applyFont="1" applyFill="1" applyBorder="1" applyAlignment="1" applyProtection="1">
      <alignment horizontal="center" vertical="center"/>
    </xf>
    <xf numFmtId="165" fontId="6" fillId="4" borderId="1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vertical="center"/>
    </xf>
    <xf numFmtId="167" fontId="9" fillId="0" borderId="7" xfId="0" applyNumberFormat="1" applyFont="1" applyFill="1" applyBorder="1" applyAlignment="1" applyProtection="1">
      <alignment horizontal="center" vertical="center"/>
    </xf>
    <xf numFmtId="167" fontId="9" fillId="0" borderId="8" xfId="0" applyNumberFormat="1" applyFont="1" applyFill="1" applyBorder="1" applyAlignment="1" applyProtection="1">
      <alignment horizontal="center" vertical="center"/>
    </xf>
    <xf numFmtId="2" fontId="20" fillId="0" borderId="0" xfId="0" applyNumberFormat="1" applyFont="1" applyBorder="1" applyAlignment="1" applyProtection="1">
      <alignment horizontal="left" vertical="center"/>
    </xf>
    <xf numFmtId="2" fontId="16" fillId="13" borderId="6" xfId="0" applyNumberFormat="1" applyFont="1" applyFill="1" applyBorder="1" applyAlignment="1" applyProtection="1">
      <alignment horizontal="center" vertical="center"/>
    </xf>
    <xf numFmtId="2" fontId="16" fillId="13" borderId="10" xfId="0" applyNumberFormat="1" applyFont="1" applyFill="1" applyBorder="1" applyAlignment="1" applyProtection="1">
      <alignment horizontal="center" vertical="center"/>
    </xf>
    <xf numFmtId="2" fontId="16" fillId="13" borderId="4" xfId="0" applyNumberFormat="1" applyFont="1" applyFill="1" applyBorder="1" applyAlignment="1" applyProtection="1">
      <alignment horizontal="center" vertical="center"/>
    </xf>
    <xf numFmtId="164" fontId="9" fillId="14" borderId="1" xfId="0" applyNumberFormat="1" applyFont="1" applyFill="1" applyBorder="1" applyAlignment="1" applyProtection="1">
      <alignment horizontal="right" vertical="center"/>
    </xf>
    <xf numFmtId="2" fontId="14" fillId="5" borderId="0" xfId="0" applyNumberFormat="1" applyFont="1" applyFill="1" applyBorder="1" applyAlignment="1" applyProtection="1">
      <alignment horizontal="left" vertical="center"/>
    </xf>
    <xf numFmtId="164" fontId="9" fillId="0" borderId="0" xfId="0" applyNumberFormat="1" applyFont="1" applyBorder="1" applyAlignment="1" applyProtection="1">
      <alignment horizontal="left" vertical="center"/>
    </xf>
    <xf numFmtId="2" fontId="6" fillId="0" borderId="14" xfId="0" applyNumberFormat="1" applyFont="1" applyBorder="1" applyAlignment="1" applyProtection="1">
      <alignment horizontal="right" vertical="center"/>
    </xf>
    <xf numFmtId="2" fontId="9" fillId="0" borderId="7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1" fontId="9" fillId="0" borderId="7" xfId="0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vertical="center"/>
    </xf>
    <xf numFmtId="2" fontId="9" fillId="0" borderId="13" xfId="0" applyNumberFormat="1" applyFont="1" applyBorder="1" applyAlignment="1" applyProtection="1">
      <alignment horizontal="left" vertical="center"/>
    </xf>
    <xf numFmtId="2" fontId="27" fillId="18" borderId="11" xfId="0" applyNumberFormat="1" applyFont="1" applyFill="1" applyBorder="1" applyAlignment="1" applyProtection="1">
      <alignment horizontal="center" vertical="center" wrapText="1"/>
    </xf>
    <xf numFmtId="2" fontId="27" fillId="18" borderId="7" xfId="0" applyNumberFormat="1" applyFont="1" applyFill="1" applyBorder="1" applyAlignment="1" applyProtection="1">
      <alignment horizontal="center" vertical="center" wrapText="1"/>
    </xf>
    <xf numFmtId="2" fontId="27" fillId="18" borderId="8" xfId="0" applyNumberFormat="1" applyFont="1" applyFill="1" applyBorder="1" applyAlignment="1" applyProtection="1">
      <alignment horizontal="center" vertical="center" wrapText="1"/>
    </xf>
    <xf numFmtId="2" fontId="27" fillId="18" borderId="13" xfId="0" applyNumberFormat="1" applyFont="1" applyFill="1" applyBorder="1" applyAlignment="1" applyProtection="1">
      <alignment horizontal="center" vertical="center" wrapText="1"/>
    </xf>
    <xf numFmtId="2" fontId="27" fillId="18" borderId="0" xfId="0" applyNumberFormat="1" applyFont="1" applyFill="1" applyBorder="1" applyAlignment="1" applyProtection="1">
      <alignment horizontal="center" vertical="center" wrapText="1"/>
    </xf>
    <xf numFmtId="2" fontId="27" fillId="18" borderId="1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6600"/>
      <color rgb="FFFFFF66"/>
      <color rgb="FF66FF99"/>
      <color rgb="FFFF7C80"/>
      <color rgb="FF0000FF"/>
      <color rgb="FF00FF00"/>
      <color rgb="FFFFFFFF"/>
      <color rgb="FFFF6699"/>
      <color rgb="FFCC99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38100</xdr:colOff>
      <xdr:row>106</xdr:row>
      <xdr:rowOff>123825</xdr:rowOff>
    </xdr:from>
    <xdr:to>
      <xdr:col>40</xdr:col>
      <xdr:colOff>125350</xdr:colOff>
      <xdr:row>138</xdr:row>
      <xdr:rowOff>123825</xdr:rowOff>
    </xdr:to>
    <xdr:pic>
      <xdr:nvPicPr>
        <xdr:cNvPr id="27" name="26 Imagen" descr="RESULTAD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6225" y="16392525"/>
          <a:ext cx="2735200" cy="518160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59</xdr:row>
      <xdr:rowOff>161925</xdr:rowOff>
    </xdr:from>
    <xdr:to>
      <xdr:col>16</xdr:col>
      <xdr:colOff>96712</xdr:colOff>
      <xdr:row>68</xdr:row>
      <xdr:rowOff>133351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2055"/>
        <a:stretch>
          <a:fillRect/>
        </a:stretch>
      </xdr:blipFill>
      <xdr:spPr>
        <a:xfrm>
          <a:off x="762000" y="9458325"/>
          <a:ext cx="2011237" cy="131445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72</xdr:row>
      <xdr:rowOff>66674</xdr:rowOff>
    </xdr:from>
    <xdr:to>
      <xdr:col>38</xdr:col>
      <xdr:colOff>0</xdr:colOff>
      <xdr:row>102</xdr:row>
      <xdr:rowOff>76199</xdr:rowOff>
    </xdr:to>
    <xdr:pic>
      <xdr:nvPicPr>
        <xdr:cNvPr id="1124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71975" y="11115674"/>
          <a:ext cx="2095500" cy="46767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142875</xdr:colOff>
      <xdr:row>127</xdr:row>
      <xdr:rowOff>19688</xdr:rowOff>
    </xdr:from>
    <xdr:to>
      <xdr:col>20</xdr:col>
      <xdr:colOff>22098</xdr:colOff>
      <xdr:row>138</xdr:row>
      <xdr:rowOff>133350</xdr:rowOff>
    </xdr:to>
    <xdr:pic>
      <xdr:nvPicPr>
        <xdr:cNvPr id="8" name="7 Imagen" descr="ISOMETRICO CIMIENTO CORRIDO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85775" y="19831688"/>
          <a:ext cx="2965323" cy="1751962"/>
        </a:xfrm>
        <a:prstGeom prst="rect">
          <a:avLst/>
        </a:prstGeom>
      </xdr:spPr>
    </xdr:pic>
    <xdr:clientData/>
  </xdr:twoCellAnchor>
  <xdr:twoCellAnchor editAs="oneCell">
    <xdr:from>
      <xdr:col>23</xdr:col>
      <xdr:colOff>43294</xdr:colOff>
      <xdr:row>20</xdr:row>
      <xdr:rowOff>121227</xdr:rowOff>
    </xdr:from>
    <xdr:to>
      <xdr:col>37</xdr:col>
      <xdr:colOff>95248</xdr:colOff>
      <xdr:row>41</xdr:row>
      <xdr:rowOff>60614</xdr:rowOff>
    </xdr:to>
    <xdr:pic>
      <xdr:nvPicPr>
        <xdr:cNvPr id="11" name="Imagen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34" t="5261" r="2843" b="27600"/>
        <a:stretch/>
      </xdr:blipFill>
      <xdr:spPr bwMode="auto">
        <a:xfrm>
          <a:off x="4078430" y="3351068"/>
          <a:ext cx="2441863" cy="309129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W142"/>
  <sheetViews>
    <sheetView showGridLines="0" tabSelected="1" view="pageBreakPreview" zoomScaleSheetLayoutView="100" workbookViewId="0">
      <selection activeCell="BC1" sqref="BC1"/>
    </sheetView>
  </sheetViews>
  <sheetFormatPr baseColWidth="10" defaultColWidth="2.42578125" defaultRowHeight="12" customHeight="1" x14ac:dyDescent="0.25"/>
  <cols>
    <col min="1" max="1" width="1.7109375" style="1" customWidth="1"/>
    <col min="2" max="2" width="2.7109375" style="1" customWidth="1"/>
    <col min="3" max="3" width="3.140625" style="1" customWidth="1"/>
    <col min="4" max="4" width="4.42578125" style="1" customWidth="1"/>
    <col min="5" max="5" width="2.42578125" style="1"/>
    <col min="6" max="6" width="2.85546875" style="1" customWidth="1"/>
    <col min="7" max="8" width="2.42578125" style="1"/>
    <col min="9" max="9" width="2.5703125" style="1" customWidth="1"/>
    <col min="10" max="12" width="2.42578125" style="1"/>
    <col min="13" max="13" width="2.7109375" style="1" customWidth="1"/>
    <col min="14" max="14" width="2.5703125" style="1" customWidth="1"/>
    <col min="15" max="15" width="3.5703125" style="1" customWidth="1"/>
    <col min="16" max="16" width="2.5703125" style="1" customWidth="1"/>
    <col min="17" max="17" width="2.85546875" style="1" customWidth="1"/>
    <col min="18" max="18" width="2.7109375" style="1" customWidth="1"/>
    <col min="19" max="21" width="0.85546875" style="1" customWidth="1"/>
    <col min="22" max="22" width="6" style="1" customWidth="1"/>
    <col min="23" max="23" width="2.42578125" style="1" customWidth="1"/>
    <col min="24" max="24" width="2.42578125" style="1"/>
    <col min="25" max="25" width="1.7109375" style="1" customWidth="1"/>
    <col min="26" max="26" width="2.42578125" style="1"/>
    <col min="27" max="27" width="2.7109375" style="1" customWidth="1"/>
    <col min="28" max="32" width="2.42578125" style="1"/>
    <col min="33" max="33" width="3" style="1" customWidth="1"/>
    <col min="34" max="34" width="3.28515625" style="1" customWidth="1"/>
    <col min="35" max="35" width="3" style="1" customWidth="1"/>
    <col min="36" max="38" width="2.42578125" style="1"/>
    <col min="39" max="39" width="1.7109375" style="1" customWidth="1"/>
    <col min="40" max="40" width="2.42578125" style="1"/>
    <col min="41" max="41" width="2.7109375" style="1" customWidth="1"/>
    <col min="42" max="42" width="1.7109375" style="1" customWidth="1"/>
    <col min="43" max="16384" width="2.42578125" style="1"/>
  </cols>
  <sheetData>
    <row r="1" spans="1:42" ht="7.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2" ht="39" customHeight="1" x14ac:dyDescent="0.25">
      <c r="B2" s="197" t="s">
        <v>137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9"/>
    </row>
    <row r="3" spans="1:42" ht="12.75" customHeight="1" x14ac:dyDescent="0.25">
      <c r="B3" s="200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2"/>
    </row>
    <row r="4" spans="1:42" ht="3.75" customHeight="1" x14ac:dyDescent="0.25"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2"/>
    </row>
    <row r="5" spans="1:42" ht="3.75" customHeight="1" x14ac:dyDescent="0.25">
      <c r="B5" s="38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37"/>
      <c r="AP5" s="2"/>
    </row>
    <row r="6" spans="1:42" ht="15" customHeight="1" x14ac:dyDescent="0.25">
      <c r="A6" s="37"/>
      <c r="B6" s="38"/>
      <c r="C6" s="2"/>
      <c r="D6" s="55" t="s">
        <v>26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2"/>
      <c r="T6" s="2"/>
      <c r="U6" s="2"/>
      <c r="V6" s="55" t="s">
        <v>8</v>
      </c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</row>
    <row r="7" spans="1:42" ht="12" customHeight="1" x14ac:dyDescent="0.25">
      <c r="A7" s="37"/>
      <c r="B7" s="38"/>
      <c r="C7" s="2"/>
      <c r="D7" s="57" t="s">
        <v>119</v>
      </c>
      <c r="E7" s="57"/>
      <c r="F7" s="57"/>
      <c r="G7" s="57"/>
      <c r="H7" s="57"/>
      <c r="I7" s="57"/>
      <c r="J7" s="57"/>
      <c r="K7" s="57"/>
      <c r="L7" s="57"/>
      <c r="M7" s="101">
        <f>AK55</f>
        <v>2080</v>
      </c>
      <c r="N7" s="101"/>
      <c r="O7" s="101"/>
      <c r="P7" s="60" t="s">
        <v>22</v>
      </c>
      <c r="Q7" s="60"/>
      <c r="R7" s="60"/>
      <c r="S7" s="2"/>
      <c r="T7" s="2"/>
      <c r="U7" s="2"/>
      <c r="V7" s="52" t="s">
        <v>0</v>
      </c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4" t="s">
        <v>114</v>
      </c>
      <c r="AL7" s="54"/>
      <c r="AM7" s="54"/>
      <c r="AN7" s="54"/>
      <c r="AO7" s="54"/>
    </row>
    <row r="8" spans="1:42" ht="12" customHeight="1" x14ac:dyDescent="0.25">
      <c r="A8" s="37"/>
      <c r="B8" s="38"/>
      <c r="C8" s="2"/>
      <c r="D8" s="57" t="s">
        <v>120</v>
      </c>
      <c r="E8" s="57"/>
      <c r="F8" s="57"/>
      <c r="G8" s="57"/>
      <c r="H8" s="57"/>
      <c r="I8" s="57"/>
      <c r="J8" s="57"/>
      <c r="K8" s="57"/>
      <c r="L8" s="57"/>
      <c r="M8" s="102">
        <f>AG55</f>
        <v>40</v>
      </c>
      <c r="N8" s="102"/>
      <c r="O8" s="102"/>
      <c r="P8" s="60" t="s">
        <v>23</v>
      </c>
      <c r="Q8" s="60"/>
      <c r="R8" s="60"/>
      <c r="S8" s="2"/>
      <c r="T8" s="2"/>
      <c r="U8" s="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4" t="s">
        <v>9</v>
      </c>
      <c r="AL8" s="54"/>
      <c r="AM8" s="54"/>
      <c r="AN8" s="54"/>
      <c r="AO8" s="54"/>
    </row>
    <row r="9" spans="1:42" ht="12" customHeight="1" x14ac:dyDescent="0.25">
      <c r="A9" s="37"/>
      <c r="B9" s="38"/>
      <c r="C9" s="2"/>
      <c r="D9" s="57" t="s">
        <v>21</v>
      </c>
      <c r="E9" s="57"/>
      <c r="F9" s="57"/>
      <c r="G9" s="57"/>
      <c r="H9" s="57"/>
      <c r="I9" s="57"/>
      <c r="J9" s="57"/>
      <c r="K9" s="57"/>
      <c r="L9" s="57"/>
      <c r="M9" s="56">
        <f>AK12</f>
        <v>0.6</v>
      </c>
      <c r="N9" s="56"/>
      <c r="O9" s="56"/>
      <c r="P9" s="58"/>
      <c r="Q9" s="58"/>
      <c r="R9" s="2"/>
      <c r="S9" s="2"/>
      <c r="T9" s="2"/>
      <c r="U9" s="2"/>
      <c r="V9" s="52" t="s">
        <v>1</v>
      </c>
      <c r="W9" s="52"/>
      <c r="X9" s="52"/>
      <c r="Y9" s="53" t="s">
        <v>2</v>
      </c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2">
        <v>0.7</v>
      </c>
      <c r="AL9" s="52"/>
      <c r="AM9" s="52"/>
      <c r="AN9" s="52"/>
      <c r="AO9" s="52"/>
    </row>
    <row r="10" spans="1:42" ht="12" customHeight="1" x14ac:dyDescent="0.25">
      <c r="A10" s="37"/>
      <c r="B10" s="38"/>
      <c r="C10" s="2"/>
      <c r="D10" s="57" t="s">
        <v>121</v>
      </c>
      <c r="E10" s="57"/>
      <c r="F10" s="57"/>
      <c r="G10" s="57"/>
      <c r="H10" s="57"/>
      <c r="I10" s="57"/>
      <c r="J10" s="57"/>
      <c r="K10" s="57"/>
      <c r="L10" s="57"/>
      <c r="M10" s="56">
        <v>1.55</v>
      </c>
      <c r="N10" s="56"/>
      <c r="O10" s="56"/>
      <c r="P10" s="60" t="s">
        <v>24</v>
      </c>
      <c r="Q10" s="60"/>
      <c r="R10" s="60"/>
      <c r="S10" s="2"/>
      <c r="T10" s="2"/>
      <c r="U10" s="2"/>
      <c r="V10" s="52"/>
      <c r="W10" s="52"/>
      <c r="X10" s="52"/>
      <c r="Y10" s="53" t="s">
        <v>12</v>
      </c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2">
        <v>0.7</v>
      </c>
      <c r="AL10" s="52"/>
      <c r="AM10" s="52"/>
      <c r="AN10" s="52"/>
      <c r="AO10" s="52"/>
    </row>
    <row r="11" spans="1:42" ht="12" customHeight="1" x14ac:dyDescent="0.25">
      <c r="A11" s="37"/>
      <c r="B11" s="38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2"/>
      <c r="P11" s="2"/>
      <c r="Q11" s="2"/>
      <c r="R11" s="2"/>
      <c r="S11" s="2"/>
      <c r="T11" s="2"/>
      <c r="U11" s="2"/>
      <c r="V11" s="52"/>
      <c r="W11" s="52"/>
      <c r="X11" s="52"/>
      <c r="Y11" s="53" t="s">
        <v>3</v>
      </c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2">
        <v>0.7</v>
      </c>
      <c r="AL11" s="52"/>
      <c r="AM11" s="52"/>
      <c r="AN11" s="52"/>
      <c r="AO11" s="52"/>
    </row>
    <row r="12" spans="1:42" ht="12" customHeight="1" x14ac:dyDescent="0.25">
      <c r="A12" s="37"/>
      <c r="B12" s="38"/>
      <c r="C12" s="2"/>
      <c r="D12" s="98" t="s">
        <v>25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/>
      <c r="S12" s="2"/>
      <c r="T12" s="2"/>
      <c r="U12" s="2"/>
      <c r="V12" s="52" t="s">
        <v>10</v>
      </c>
      <c r="W12" s="52"/>
      <c r="X12" s="52"/>
      <c r="Y12" s="53" t="s">
        <v>4</v>
      </c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2">
        <v>0.6</v>
      </c>
      <c r="AL12" s="52"/>
      <c r="AM12" s="52"/>
      <c r="AN12" s="52"/>
      <c r="AO12" s="52"/>
    </row>
    <row r="13" spans="1:42" ht="12" customHeight="1" x14ac:dyDescent="0.25">
      <c r="A13" s="37"/>
      <c r="B13" s="38"/>
      <c r="C13" s="2"/>
      <c r="S13" s="2"/>
      <c r="T13" s="2"/>
      <c r="U13" s="2"/>
      <c r="V13" s="52" t="s">
        <v>11</v>
      </c>
      <c r="W13" s="52"/>
      <c r="X13" s="52"/>
      <c r="Y13" s="53" t="s">
        <v>13</v>
      </c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2">
        <v>0.6</v>
      </c>
      <c r="AL13" s="52"/>
      <c r="AM13" s="52"/>
      <c r="AN13" s="52"/>
      <c r="AO13" s="52"/>
    </row>
    <row r="14" spans="1:42" ht="12" customHeight="1" x14ac:dyDescent="0.25">
      <c r="A14" s="37"/>
      <c r="B14" s="38"/>
      <c r="C14" s="2"/>
      <c r="D14" s="57" t="s">
        <v>27</v>
      </c>
      <c r="E14" s="57"/>
      <c r="F14" s="57"/>
      <c r="G14" s="57"/>
      <c r="H14" s="57"/>
      <c r="I14" s="57"/>
      <c r="J14" s="57"/>
      <c r="K14" s="57"/>
      <c r="L14" s="57"/>
      <c r="M14" s="56">
        <v>0.15</v>
      </c>
      <c r="N14" s="56"/>
      <c r="O14" s="56"/>
      <c r="P14" s="60" t="s">
        <v>30</v>
      </c>
      <c r="Q14" s="60"/>
      <c r="R14" s="60"/>
      <c r="S14" s="2"/>
      <c r="T14" s="2"/>
      <c r="U14" s="2"/>
      <c r="V14" s="52" t="s">
        <v>14</v>
      </c>
      <c r="W14" s="52"/>
      <c r="X14" s="52"/>
      <c r="Y14" s="53" t="s">
        <v>4</v>
      </c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2">
        <v>0.6</v>
      </c>
      <c r="AL14" s="52"/>
      <c r="AM14" s="52"/>
      <c r="AN14" s="52"/>
      <c r="AO14" s="52"/>
    </row>
    <row r="15" spans="1:42" ht="12" customHeight="1" x14ac:dyDescent="0.25">
      <c r="A15" s="37"/>
      <c r="B15" s="38"/>
      <c r="C15" s="2"/>
      <c r="D15" s="57" t="s">
        <v>28</v>
      </c>
      <c r="E15" s="57"/>
      <c r="F15" s="57"/>
      <c r="G15" s="57"/>
      <c r="H15" s="57"/>
      <c r="I15" s="57"/>
      <c r="J15" s="57"/>
      <c r="K15" s="57"/>
      <c r="L15" s="57"/>
      <c r="M15" s="56">
        <f>AA45</f>
        <v>0.45</v>
      </c>
      <c r="N15" s="56"/>
      <c r="O15" s="56"/>
      <c r="P15" s="58"/>
      <c r="Q15" s="58"/>
      <c r="R15" s="58"/>
      <c r="S15" s="2"/>
      <c r="T15" s="2"/>
      <c r="U15" s="2"/>
      <c r="V15" s="52" t="s">
        <v>15</v>
      </c>
      <c r="W15" s="52"/>
      <c r="X15" s="52"/>
      <c r="Y15" s="53" t="s">
        <v>5</v>
      </c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2">
        <v>0.5</v>
      </c>
      <c r="AL15" s="52"/>
      <c r="AM15" s="52"/>
      <c r="AN15" s="52"/>
      <c r="AO15" s="52"/>
    </row>
    <row r="16" spans="1:42" ht="12" customHeight="1" x14ac:dyDescent="0.25">
      <c r="A16" s="37"/>
      <c r="B16" s="38"/>
      <c r="C16" s="2"/>
      <c r="D16" s="57" t="s">
        <v>29</v>
      </c>
      <c r="E16" s="57"/>
      <c r="F16" s="57"/>
      <c r="G16" s="57"/>
      <c r="H16" s="57"/>
      <c r="I16" s="57"/>
      <c r="J16" s="57"/>
      <c r="K16" s="57"/>
      <c r="L16" s="57"/>
      <c r="M16" s="104">
        <f>AK47</f>
        <v>1</v>
      </c>
      <c r="N16" s="104"/>
      <c r="O16" s="104"/>
      <c r="P16" s="60"/>
      <c r="Q16" s="60"/>
      <c r="R16" s="60"/>
      <c r="S16" s="2"/>
      <c r="T16" s="2"/>
      <c r="U16" s="2"/>
      <c r="V16" s="52" t="s">
        <v>14</v>
      </c>
      <c r="W16" s="52"/>
      <c r="X16" s="52"/>
      <c r="Y16" s="53" t="s">
        <v>6</v>
      </c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2">
        <v>0.5</v>
      </c>
      <c r="AL16" s="52"/>
      <c r="AM16" s="52"/>
      <c r="AN16" s="52"/>
      <c r="AO16" s="52"/>
    </row>
    <row r="17" spans="1:49" ht="12" customHeight="1" x14ac:dyDescent="0.25">
      <c r="A17" s="37"/>
      <c r="B17" s="38"/>
      <c r="C17" s="2"/>
      <c r="D17" s="57" t="s">
        <v>31</v>
      </c>
      <c r="E17" s="57"/>
      <c r="F17" s="57"/>
      <c r="G17" s="57"/>
      <c r="H17" s="57"/>
      <c r="I17" s="57"/>
      <c r="J17" s="57"/>
      <c r="K17" s="57"/>
      <c r="L17" s="57"/>
      <c r="M17" s="56">
        <v>2.5</v>
      </c>
      <c r="N17" s="56"/>
      <c r="O17" s="56"/>
      <c r="P17" s="60" t="s">
        <v>30</v>
      </c>
      <c r="Q17" s="60"/>
      <c r="R17" s="60"/>
      <c r="S17" s="2"/>
      <c r="T17" s="2"/>
      <c r="U17" s="2"/>
      <c r="V17" s="52" t="s">
        <v>16</v>
      </c>
      <c r="W17" s="52"/>
      <c r="X17" s="52"/>
      <c r="Y17" s="53" t="s">
        <v>7</v>
      </c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2">
        <v>0.45</v>
      </c>
      <c r="AL17" s="52"/>
      <c r="AM17" s="52"/>
      <c r="AN17" s="52"/>
      <c r="AO17" s="52"/>
    </row>
    <row r="18" spans="1:49" ht="12" customHeight="1" x14ac:dyDescent="0.25">
      <c r="A18" s="37"/>
      <c r="B18" s="38"/>
      <c r="C18" s="2"/>
      <c r="D18" s="57" t="s">
        <v>32</v>
      </c>
      <c r="E18" s="57"/>
      <c r="F18" s="57"/>
      <c r="G18" s="57"/>
      <c r="H18" s="57"/>
      <c r="I18" s="57"/>
      <c r="J18" s="57"/>
      <c r="K18" s="57"/>
      <c r="L18" s="57"/>
      <c r="M18" s="56">
        <v>0.25</v>
      </c>
      <c r="N18" s="56"/>
      <c r="O18" s="56"/>
      <c r="P18" s="60" t="s">
        <v>30</v>
      </c>
      <c r="Q18" s="60"/>
      <c r="R18" s="60"/>
      <c r="S18" s="2"/>
      <c r="T18" s="2"/>
      <c r="U18" s="2"/>
      <c r="V18" s="52"/>
      <c r="W18" s="52"/>
      <c r="X18" s="52"/>
      <c r="Y18" s="53" t="s">
        <v>5</v>
      </c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2">
        <v>0.45</v>
      </c>
      <c r="AL18" s="52"/>
      <c r="AM18" s="52"/>
      <c r="AN18" s="52"/>
      <c r="AO18" s="52"/>
      <c r="AW18" s="15"/>
    </row>
    <row r="19" spans="1:49" ht="12" customHeight="1" x14ac:dyDescent="0.25">
      <c r="A19" s="37"/>
      <c r="B19" s="38"/>
      <c r="C19" s="2"/>
      <c r="D19" s="57" t="s">
        <v>33</v>
      </c>
      <c r="E19" s="57"/>
      <c r="F19" s="57"/>
      <c r="G19" s="57"/>
      <c r="H19" s="57"/>
      <c r="I19" s="57"/>
      <c r="J19" s="57"/>
      <c r="K19" s="57"/>
      <c r="L19" s="57"/>
      <c r="M19" s="56">
        <v>0.25</v>
      </c>
      <c r="N19" s="56"/>
      <c r="O19" s="56"/>
      <c r="P19" s="60" t="s">
        <v>30</v>
      </c>
      <c r="Q19" s="60"/>
      <c r="R19" s="60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37"/>
    </row>
    <row r="20" spans="1:49" ht="12" customHeight="1" x14ac:dyDescent="0.25">
      <c r="A20" s="37"/>
      <c r="B20" s="38"/>
      <c r="C20" s="2"/>
      <c r="D20" s="57" t="s">
        <v>34</v>
      </c>
      <c r="E20" s="57"/>
      <c r="F20" s="57"/>
      <c r="G20" s="57"/>
      <c r="H20" s="57"/>
      <c r="I20" s="57"/>
      <c r="J20" s="57"/>
      <c r="K20" s="57"/>
      <c r="L20" s="57"/>
      <c r="M20" s="108">
        <v>0.15</v>
      </c>
      <c r="N20" s="108"/>
      <c r="O20" s="108"/>
      <c r="P20" s="60" t="s">
        <v>30</v>
      </c>
      <c r="Q20" s="60"/>
      <c r="R20" s="60"/>
      <c r="S20" s="2"/>
      <c r="T20" s="2"/>
      <c r="U20" s="2"/>
      <c r="V20" s="55" t="s">
        <v>17</v>
      </c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</row>
    <row r="21" spans="1:49" ht="12" customHeight="1" x14ac:dyDescent="0.25">
      <c r="A21" s="37"/>
      <c r="B21" s="38"/>
      <c r="C21" s="2"/>
      <c r="D21" s="57" t="s">
        <v>35</v>
      </c>
      <c r="E21" s="57"/>
      <c r="F21" s="57"/>
      <c r="G21" s="57"/>
      <c r="H21" s="57"/>
      <c r="I21" s="57"/>
      <c r="J21" s="57"/>
      <c r="K21" s="57"/>
      <c r="L21" s="57"/>
      <c r="M21" s="109">
        <v>0.35</v>
      </c>
      <c r="N21" s="109"/>
      <c r="O21" s="109"/>
      <c r="P21" s="60" t="s">
        <v>30</v>
      </c>
      <c r="Q21" s="60"/>
      <c r="R21" s="60"/>
      <c r="S21" s="2"/>
      <c r="T21" s="2"/>
      <c r="U21" s="2"/>
      <c r="V21" s="17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9"/>
    </row>
    <row r="22" spans="1:49" ht="12" customHeight="1" x14ac:dyDescent="0.25">
      <c r="A22" s="37"/>
      <c r="B22" s="103" t="s">
        <v>122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105">
        <v>1800</v>
      </c>
      <c r="N22" s="105"/>
      <c r="O22" s="105"/>
      <c r="P22" s="60" t="s">
        <v>22</v>
      </c>
      <c r="Q22" s="60"/>
      <c r="R22" s="60"/>
      <c r="S22" s="2"/>
      <c r="T22" s="2"/>
      <c r="U22" s="2"/>
      <c r="V22" s="20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21"/>
    </row>
    <row r="23" spans="1:49" ht="12" customHeight="1" x14ac:dyDescent="0.25">
      <c r="A23" s="37"/>
      <c r="B23" s="107" t="s">
        <v>132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106">
        <v>2400</v>
      </c>
      <c r="N23" s="106"/>
      <c r="O23" s="106"/>
      <c r="P23" s="60" t="s">
        <v>22</v>
      </c>
      <c r="Q23" s="60"/>
      <c r="R23" s="60"/>
      <c r="S23" s="2"/>
      <c r="T23" s="2"/>
      <c r="U23" s="2"/>
      <c r="V23" s="20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21"/>
    </row>
    <row r="24" spans="1:49" ht="12" customHeight="1" x14ac:dyDescent="0.25">
      <c r="A24" s="37"/>
      <c r="B24" s="107" t="s">
        <v>133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106">
        <v>2300</v>
      </c>
      <c r="N24" s="106"/>
      <c r="O24" s="106"/>
      <c r="P24" s="60" t="s">
        <v>22</v>
      </c>
      <c r="Q24" s="60"/>
      <c r="R24" s="60"/>
      <c r="S24" s="2"/>
      <c r="T24" s="2"/>
      <c r="U24" s="2"/>
      <c r="V24" s="20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21"/>
    </row>
    <row r="25" spans="1:49" ht="6.75" customHeight="1" x14ac:dyDescent="0.25">
      <c r="A25" s="37"/>
      <c r="B25" s="3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0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21"/>
    </row>
    <row r="26" spans="1:49" ht="14.25" customHeight="1" x14ac:dyDescent="0.25">
      <c r="A26" s="37"/>
      <c r="B26" s="38"/>
      <c r="C26" s="2"/>
      <c r="D26" s="55" t="s">
        <v>42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25"/>
      <c r="T26" s="2"/>
      <c r="U26" s="2"/>
      <c r="V26" s="20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21"/>
    </row>
    <row r="27" spans="1:49" ht="12.75" customHeight="1" x14ac:dyDescent="0.25">
      <c r="A27" s="37"/>
      <c r="B27" s="116">
        <f>M14*3</f>
        <v>0.44999999999999996</v>
      </c>
      <c r="C27" s="117"/>
      <c r="D27" s="117"/>
      <c r="E27" s="57" t="s">
        <v>43</v>
      </c>
      <c r="F27" s="57"/>
      <c r="G27" s="57"/>
      <c r="H27" s="57"/>
      <c r="I27" s="57"/>
      <c r="J27" s="57"/>
      <c r="K27" s="57"/>
      <c r="L27" s="57"/>
      <c r="M27" s="109">
        <v>0.4</v>
      </c>
      <c r="N27" s="109"/>
      <c r="O27" s="109"/>
      <c r="P27" s="60" t="s">
        <v>30</v>
      </c>
      <c r="Q27" s="60"/>
      <c r="R27" s="60"/>
      <c r="S27" s="2"/>
      <c r="T27" s="2"/>
      <c r="U27" s="2"/>
      <c r="V27" s="20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21"/>
    </row>
    <row r="28" spans="1:49" ht="12.75" customHeight="1" x14ac:dyDescent="0.25">
      <c r="A28" s="37"/>
      <c r="B28" s="38"/>
      <c r="C28" s="2"/>
      <c r="D28" s="57" t="s">
        <v>44</v>
      </c>
      <c r="E28" s="57"/>
      <c r="F28" s="57"/>
      <c r="G28" s="57"/>
      <c r="H28" s="57"/>
      <c r="I28" s="57"/>
      <c r="J28" s="57"/>
      <c r="K28" s="57"/>
      <c r="L28" s="57"/>
      <c r="M28" s="109">
        <v>0.9</v>
      </c>
      <c r="N28" s="109"/>
      <c r="O28" s="109"/>
      <c r="P28" s="60" t="s">
        <v>30</v>
      </c>
      <c r="Q28" s="60"/>
      <c r="R28" s="60"/>
      <c r="S28" s="2"/>
      <c r="T28" s="2"/>
      <c r="U28" s="2"/>
      <c r="V28" s="20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21"/>
    </row>
    <row r="29" spans="1:49" ht="13.5" customHeight="1" x14ac:dyDescent="0.25">
      <c r="A29" s="37"/>
      <c r="B29" s="103" t="s">
        <v>45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112">
        <v>0.9</v>
      </c>
      <c r="N29" s="112"/>
      <c r="O29" s="112"/>
      <c r="P29" s="60" t="s">
        <v>30</v>
      </c>
      <c r="Q29" s="60"/>
      <c r="R29" s="60"/>
      <c r="S29" s="4"/>
      <c r="T29" s="4"/>
      <c r="U29" s="2"/>
      <c r="V29" s="20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21"/>
    </row>
    <row r="30" spans="1:49" ht="13.5" customHeight="1" x14ac:dyDescent="0.25">
      <c r="A30" s="37"/>
      <c r="B30" s="20"/>
      <c r="C30" s="2"/>
      <c r="D30" s="57" t="s">
        <v>46</v>
      </c>
      <c r="E30" s="57"/>
      <c r="F30" s="57"/>
      <c r="G30" s="57"/>
      <c r="H30" s="57"/>
      <c r="I30" s="57"/>
      <c r="J30" s="57"/>
      <c r="K30" s="57"/>
      <c r="L30" s="57"/>
      <c r="M30" s="108">
        <v>0.2</v>
      </c>
      <c r="N30" s="108"/>
      <c r="O30" s="108"/>
      <c r="P30" s="60" t="s">
        <v>30</v>
      </c>
      <c r="Q30" s="60"/>
      <c r="R30" s="60"/>
      <c r="S30" s="2"/>
      <c r="T30" s="2"/>
      <c r="U30" s="2"/>
      <c r="V30" s="20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21"/>
    </row>
    <row r="31" spans="1:49" ht="7.5" customHeight="1" x14ac:dyDescent="0.25">
      <c r="A31" s="37"/>
      <c r="B31" s="3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0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21"/>
    </row>
    <row r="32" spans="1:49" ht="13.5" customHeight="1" x14ac:dyDescent="0.25">
      <c r="A32" s="37"/>
      <c r="B32" s="38"/>
      <c r="C32" s="2"/>
      <c r="D32" s="113" t="s">
        <v>71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5"/>
      <c r="S32" s="2"/>
      <c r="T32" s="2"/>
      <c r="U32" s="2"/>
      <c r="V32" s="20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21"/>
    </row>
    <row r="33" spans="1:41" ht="12.75" customHeight="1" x14ac:dyDescent="0.25">
      <c r="A33" s="37"/>
      <c r="B33" s="38"/>
      <c r="C33" s="2"/>
      <c r="D33" s="57" t="s">
        <v>47</v>
      </c>
      <c r="E33" s="57"/>
      <c r="F33" s="57"/>
      <c r="G33" s="57"/>
      <c r="H33" s="57"/>
      <c r="I33" s="57"/>
      <c r="J33" s="57"/>
      <c r="K33" s="57"/>
      <c r="L33" s="57"/>
      <c r="M33" s="52">
        <f>(TAN(RADIANS(45-(M8/2))))^2</f>
        <v>0.21744283205399903</v>
      </c>
      <c r="N33" s="52"/>
      <c r="O33" s="52"/>
      <c r="P33" s="60"/>
      <c r="Q33" s="60"/>
      <c r="R33" s="60"/>
      <c r="S33" s="2"/>
      <c r="T33" s="2"/>
      <c r="U33" s="2"/>
      <c r="V33" s="20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21"/>
    </row>
    <row r="34" spans="1:41" ht="12" customHeight="1" x14ac:dyDescent="0.25">
      <c r="A34" s="37"/>
      <c r="B34" s="38"/>
      <c r="C34" s="2"/>
      <c r="D34" s="57" t="s">
        <v>48</v>
      </c>
      <c r="E34" s="57"/>
      <c r="F34" s="57"/>
      <c r="G34" s="57"/>
      <c r="H34" s="57"/>
      <c r="I34" s="57"/>
      <c r="J34" s="57"/>
      <c r="K34" s="57"/>
      <c r="L34" s="57"/>
      <c r="M34" s="52">
        <f>(TAN(RADIANS(45+(M8/2))))^2</f>
        <v>4.5989099321133899</v>
      </c>
      <c r="N34" s="52"/>
      <c r="O34" s="52"/>
      <c r="P34" s="60"/>
      <c r="Q34" s="60"/>
      <c r="R34" s="60"/>
      <c r="S34" s="2"/>
      <c r="T34" s="2"/>
      <c r="U34" s="2"/>
      <c r="V34" s="20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21"/>
    </row>
    <row r="35" spans="1:41" ht="12" customHeight="1" x14ac:dyDescent="0.25">
      <c r="A35" s="37"/>
      <c r="B35" s="20"/>
      <c r="C35" s="57" t="s">
        <v>134</v>
      </c>
      <c r="D35" s="57"/>
      <c r="E35" s="57"/>
      <c r="F35" s="57"/>
      <c r="G35" s="57"/>
      <c r="H35" s="57"/>
      <c r="I35" s="57"/>
      <c r="J35" s="57"/>
      <c r="K35" s="57"/>
      <c r="L35" s="190"/>
      <c r="M35" s="52">
        <f>(1/2)*(M33)*(M24)*(M28^2)*1</f>
        <v>202.54799805830012</v>
      </c>
      <c r="N35" s="52"/>
      <c r="O35" s="52"/>
      <c r="P35" s="60" t="s">
        <v>49</v>
      </c>
      <c r="Q35" s="60"/>
      <c r="R35" s="60"/>
      <c r="S35" s="2"/>
      <c r="T35" s="2"/>
      <c r="U35" s="2"/>
      <c r="V35" s="2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21"/>
    </row>
    <row r="36" spans="1:41" ht="12" customHeight="1" x14ac:dyDescent="0.25">
      <c r="A36" s="37"/>
      <c r="B36" s="20"/>
      <c r="C36" s="57" t="s">
        <v>135</v>
      </c>
      <c r="D36" s="57"/>
      <c r="E36" s="57"/>
      <c r="F36" s="57"/>
      <c r="G36" s="57"/>
      <c r="H36" s="57"/>
      <c r="I36" s="57"/>
      <c r="J36" s="57"/>
      <c r="K36" s="57"/>
      <c r="L36" s="190"/>
      <c r="M36" s="52">
        <f>(1/2)*(M34)*(M24)*(M28^2)*1</f>
        <v>4283.8846017636233</v>
      </c>
      <c r="N36" s="52"/>
      <c r="O36" s="52"/>
      <c r="P36" s="60" t="s">
        <v>49</v>
      </c>
      <c r="Q36" s="60"/>
      <c r="R36" s="60"/>
      <c r="S36" s="2"/>
      <c r="T36" s="2"/>
      <c r="U36" s="2"/>
      <c r="V36" s="20"/>
      <c r="W36" s="4"/>
      <c r="X36" s="4"/>
      <c r="Y36" s="4"/>
      <c r="AL36" s="4"/>
      <c r="AM36" s="4"/>
      <c r="AN36" s="4"/>
      <c r="AO36" s="21"/>
    </row>
    <row r="37" spans="1:41" ht="3" customHeight="1" x14ac:dyDescent="0.25">
      <c r="A37" s="37"/>
      <c r="B37" s="3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0"/>
      <c r="W37" s="4"/>
      <c r="X37" s="4"/>
      <c r="Y37" s="4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4"/>
      <c r="AM37" s="4"/>
      <c r="AN37" s="4"/>
      <c r="AO37" s="21"/>
    </row>
    <row r="38" spans="1:41" ht="14.25" customHeight="1" x14ac:dyDescent="0.25">
      <c r="A38" s="37"/>
      <c r="B38" s="38"/>
      <c r="C38" s="2"/>
      <c r="D38" s="98" t="s">
        <v>70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100"/>
      <c r="S38" s="2"/>
      <c r="T38" s="2"/>
      <c r="U38" s="2"/>
      <c r="V38" s="20"/>
      <c r="AJ38" s="16"/>
      <c r="AK38" s="16"/>
      <c r="AL38" s="4"/>
      <c r="AM38" s="4"/>
      <c r="AN38" s="4"/>
      <c r="AO38" s="21"/>
    </row>
    <row r="39" spans="1:41" ht="12" customHeight="1" x14ac:dyDescent="0.25">
      <c r="A39" s="37"/>
      <c r="B39" s="38"/>
      <c r="C39" s="2"/>
      <c r="D39" s="57" t="s">
        <v>72</v>
      </c>
      <c r="E39" s="57"/>
      <c r="F39" s="57"/>
      <c r="G39" s="57"/>
      <c r="H39" s="57"/>
      <c r="I39" s="57"/>
      <c r="J39" s="57"/>
      <c r="K39" s="57"/>
      <c r="L39" s="57"/>
      <c r="M39" s="52">
        <f>M18*M19*M23</f>
        <v>150</v>
      </c>
      <c r="N39" s="52"/>
      <c r="O39" s="52"/>
      <c r="P39" s="60" t="s">
        <v>49</v>
      </c>
      <c r="Q39" s="60"/>
      <c r="R39" s="60"/>
      <c r="S39" s="2"/>
      <c r="T39" s="2"/>
      <c r="U39" s="2"/>
      <c r="V39" s="20"/>
      <c r="AJ39" s="4"/>
      <c r="AK39" s="4"/>
      <c r="AL39" s="4"/>
      <c r="AM39" s="4"/>
      <c r="AN39" s="4"/>
      <c r="AO39" s="21"/>
    </row>
    <row r="40" spans="1:41" ht="12" customHeight="1" x14ac:dyDescent="0.25">
      <c r="A40" s="37"/>
      <c r="B40" s="38"/>
      <c r="C40" s="2"/>
      <c r="D40" s="57" t="s">
        <v>73</v>
      </c>
      <c r="E40" s="57"/>
      <c r="F40" s="57"/>
      <c r="G40" s="57"/>
      <c r="H40" s="57"/>
      <c r="I40" s="57"/>
      <c r="J40" s="57"/>
      <c r="K40" s="57"/>
      <c r="L40" s="57"/>
      <c r="M40" s="52">
        <f>M14*M17*M22</f>
        <v>675</v>
      </c>
      <c r="N40" s="52"/>
      <c r="O40" s="52"/>
      <c r="P40" s="60" t="s">
        <v>49</v>
      </c>
      <c r="Q40" s="60"/>
      <c r="R40" s="60"/>
      <c r="S40" s="2"/>
      <c r="T40" s="2"/>
      <c r="U40" s="2"/>
      <c r="V40" s="20"/>
      <c r="AJ40" s="4"/>
      <c r="AK40" s="4"/>
      <c r="AL40" s="4"/>
      <c r="AM40" s="4"/>
      <c r="AN40" s="4"/>
      <c r="AO40" s="21"/>
    </row>
    <row r="41" spans="1:41" ht="12" customHeight="1" x14ac:dyDescent="0.25">
      <c r="A41" s="37"/>
      <c r="B41" s="38"/>
      <c r="C41" s="58" t="s">
        <v>74</v>
      </c>
      <c r="D41" s="58"/>
      <c r="E41" s="58"/>
      <c r="F41" s="58"/>
      <c r="G41" s="58"/>
      <c r="H41" s="58"/>
      <c r="I41" s="58"/>
      <c r="J41" s="58"/>
      <c r="K41" s="58"/>
      <c r="L41" s="58"/>
      <c r="M41" s="52">
        <f>M20*M21*M24*1</f>
        <v>120.75</v>
      </c>
      <c r="N41" s="52"/>
      <c r="O41" s="52"/>
      <c r="P41" s="60" t="s">
        <v>49</v>
      </c>
      <c r="Q41" s="60"/>
      <c r="R41" s="60"/>
      <c r="S41" s="2"/>
      <c r="T41" s="2"/>
      <c r="U41" s="2"/>
      <c r="V41" s="20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4"/>
      <c r="AM41" s="4"/>
      <c r="AN41" s="4"/>
      <c r="AO41" s="21"/>
    </row>
    <row r="42" spans="1:41" ht="12" customHeight="1" x14ac:dyDescent="0.25">
      <c r="A42" s="37"/>
      <c r="B42" s="38"/>
      <c r="C42" s="2"/>
      <c r="D42" s="57" t="s">
        <v>75</v>
      </c>
      <c r="E42" s="57"/>
      <c r="F42" s="57"/>
      <c r="G42" s="57"/>
      <c r="H42" s="57"/>
      <c r="I42" s="57"/>
      <c r="J42" s="57"/>
      <c r="K42" s="57"/>
      <c r="L42" s="57"/>
      <c r="M42" s="52">
        <f>M27*M28*M24*1</f>
        <v>828.00000000000011</v>
      </c>
      <c r="N42" s="52"/>
      <c r="O42" s="52"/>
      <c r="P42" s="60" t="s">
        <v>49</v>
      </c>
      <c r="Q42" s="60"/>
      <c r="R42" s="60"/>
      <c r="S42" s="2"/>
      <c r="T42" s="2"/>
      <c r="U42" s="2"/>
      <c r="V42" s="20"/>
      <c r="AJ42" s="4"/>
      <c r="AK42" s="4"/>
      <c r="AL42" s="4"/>
      <c r="AM42" s="4"/>
      <c r="AN42" s="4"/>
      <c r="AO42" s="21"/>
    </row>
    <row r="43" spans="1:41" ht="12" customHeight="1" x14ac:dyDescent="0.25">
      <c r="A43" s="37"/>
      <c r="B43" s="38"/>
      <c r="C43" s="2"/>
      <c r="D43" s="57" t="s">
        <v>76</v>
      </c>
      <c r="E43" s="57"/>
      <c r="F43" s="57"/>
      <c r="G43" s="57"/>
      <c r="H43" s="57"/>
      <c r="I43" s="57"/>
      <c r="J43" s="57"/>
      <c r="K43" s="57"/>
      <c r="L43" s="57"/>
      <c r="M43" s="52">
        <f>(M27-M20)*(M30)*M7</f>
        <v>104</v>
      </c>
      <c r="N43" s="52"/>
      <c r="O43" s="52"/>
      <c r="P43" s="60" t="s">
        <v>49</v>
      </c>
      <c r="Q43" s="60"/>
      <c r="R43" s="60"/>
      <c r="S43" s="2"/>
      <c r="T43" s="2"/>
      <c r="U43" s="2"/>
      <c r="V43" s="20"/>
      <c r="W43" s="110" t="s">
        <v>18</v>
      </c>
      <c r="X43" s="110"/>
      <c r="Y43" s="110"/>
      <c r="Z43" s="110"/>
      <c r="AA43" s="110"/>
      <c r="AB43" s="110"/>
      <c r="AC43" s="110"/>
      <c r="AD43" s="110"/>
      <c r="AG43" s="110" t="s">
        <v>36</v>
      </c>
      <c r="AH43" s="110"/>
      <c r="AI43" s="110"/>
      <c r="AJ43" s="110"/>
      <c r="AK43" s="110"/>
      <c r="AL43" s="110"/>
      <c r="AM43" s="110"/>
      <c r="AN43" s="110"/>
      <c r="AO43" s="21"/>
    </row>
    <row r="44" spans="1:41" ht="13.5" customHeight="1" x14ac:dyDescent="0.25">
      <c r="A44" s="37"/>
      <c r="B44" s="38"/>
      <c r="C44" s="2"/>
      <c r="D44" s="2"/>
      <c r="E44" s="5"/>
      <c r="F44" s="5"/>
      <c r="G44" s="5"/>
      <c r="H44" s="76" t="s">
        <v>77</v>
      </c>
      <c r="I44" s="76"/>
      <c r="J44" s="76"/>
      <c r="K44" s="76"/>
      <c r="L44" s="76"/>
      <c r="M44" s="120">
        <f>SUM(M39:O43)</f>
        <v>1877.75</v>
      </c>
      <c r="N44" s="121"/>
      <c r="O44" s="121"/>
      <c r="P44" s="60" t="s">
        <v>49</v>
      </c>
      <c r="Q44" s="60"/>
      <c r="R44" s="60"/>
      <c r="S44" s="2"/>
      <c r="T44" s="2"/>
      <c r="U44" s="2"/>
      <c r="V44" s="20"/>
      <c r="W44" s="111" t="s">
        <v>19</v>
      </c>
      <c r="X44" s="111"/>
      <c r="Y44" s="111"/>
      <c r="Z44" s="111"/>
      <c r="AA44" s="111" t="s">
        <v>20</v>
      </c>
      <c r="AB44" s="111"/>
      <c r="AC44" s="111"/>
      <c r="AD44" s="111"/>
      <c r="AG44" s="111" t="s">
        <v>37</v>
      </c>
      <c r="AH44" s="111"/>
      <c r="AI44" s="111"/>
      <c r="AJ44" s="111"/>
      <c r="AK44" s="111" t="s">
        <v>38</v>
      </c>
      <c r="AL44" s="111"/>
      <c r="AM44" s="111"/>
      <c r="AN44" s="111"/>
      <c r="AO44" s="51"/>
    </row>
    <row r="45" spans="1:41" ht="11.25" customHeight="1" x14ac:dyDescent="0.25">
      <c r="A45" s="37"/>
      <c r="B45" s="3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0"/>
      <c r="W45" s="118">
        <v>4</v>
      </c>
      <c r="X45" s="118"/>
      <c r="Y45" s="118"/>
      <c r="Z45" s="118"/>
      <c r="AA45" s="119">
        <v>0.45</v>
      </c>
      <c r="AB45" s="119"/>
      <c r="AC45" s="119"/>
      <c r="AD45" s="119"/>
      <c r="AG45" s="59" t="s">
        <v>39</v>
      </c>
      <c r="AH45" s="59"/>
      <c r="AI45" s="59"/>
      <c r="AJ45" s="59"/>
      <c r="AK45" s="79">
        <v>1.5</v>
      </c>
      <c r="AL45" s="79"/>
      <c r="AM45" s="79"/>
      <c r="AN45" s="79"/>
      <c r="AO45" s="51"/>
    </row>
    <row r="46" spans="1:41" ht="12.75" customHeight="1" x14ac:dyDescent="0.25">
      <c r="A46" s="37"/>
      <c r="B46" s="38"/>
      <c r="C46" s="57" t="s">
        <v>78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75">
        <f>(M18^2)*M19*M23</f>
        <v>37.5</v>
      </c>
      <c r="Q46" s="75"/>
      <c r="R46" s="75"/>
      <c r="S46" s="75"/>
      <c r="T46" s="4"/>
      <c r="U46" s="4"/>
      <c r="V46" s="20"/>
      <c r="W46" s="69">
        <v>3</v>
      </c>
      <c r="X46" s="69"/>
      <c r="Y46" s="69"/>
      <c r="Z46" s="69"/>
      <c r="AA46" s="72">
        <v>0.35</v>
      </c>
      <c r="AB46" s="72"/>
      <c r="AC46" s="72"/>
      <c r="AD46" s="72"/>
      <c r="AG46" s="59" t="s">
        <v>40</v>
      </c>
      <c r="AH46" s="59"/>
      <c r="AI46" s="59"/>
      <c r="AJ46" s="59"/>
      <c r="AK46" s="79">
        <v>1.3</v>
      </c>
      <c r="AL46" s="79"/>
      <c r="AM46" s="79"/>
      <c r="AN46" s="79"/>
      <c r="AO46" s="51"/>
    </row>
    <row r="47" spans="1:41" ht="12" customHeight="1" x14ac:dyDescent="0.25">
      <c r="A47" s="37"/>
      <c r="B47" s="103" t="s">
        <v>79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75">
        <f>(M18^2)*M17*M22</f>
        <v>281.25</v>
      </c>
      <c r="Q47" s="75"/>
      <c r="R47" s="75"/>
      <c r="S47" s="75"/>
      <c r="T47" s="4"/>
      <c r="U47" s="4"/>
      <c r="V47" s="20"/>
      <c r="W47" s="70">
        <v>2</v>
      </c>
      <c r="X47" s="70"/>
      <c r="Y47" s="70"/>
      <c r="Z47" s="70"/>
      <c r="AA47" s="73">
        <v>0.25</v>
      </c>
      <c r="AB47" s="73"/>
      <c r="AC47" s="73"/>
      <c r="AD47" s="73"/>
      <c r="AG47" s="59" t="s">
        <v>41</v>
      </c>
      <c r="AH47" s="59"/>
      <c r="AI47" s="59"/>
      <c r="AJ47" s="59"/>
      <c r="AK47" s="79">
        <v>1</v>
      </c>
      <c r="AL47" s="79"/>
      <c r="AM47" s="79"/>
      <c r="AN47" s="79"/>
      <c r="AO47" s="51"/>
    </row>
    <row r="48" spans="1:41" ht="12" customHeight="1" x14ac:dyDescent="0.25">
      <c r="A48" s="37"/>
      <c r="B48" s="107" t="s">
        <v>80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75">
        <f>(M18^2)*M21*M24</f>
        <v>50.3125</v>
      </c>
      <c r="Q48" s="75"/>
      <c r="R48" s="75"/>
      <c r="S48" s="75"/>
      <c r="T48" s="4"/>
      <c r="U48" s="4"/>
      <c r="V48" s="20"/>
      <c r="W48" s="71">
        <v>1</v>
      </c>
      <c r="X48" s="71"/>
      <c r="Y48" s="71"/>
      <c r="Z48" s="71"/>
      <c r="AA48" s="74">
        <v>0.1</v>
      </c>
      <c r="AB48" s="74"/>
      <c r="AC48" s="74"/>
      <c r="AD48" s="74"/>
      <c r="AG48" s="59" t="s">
        <v>131</v>
      </c>
      <c r="AH48" s="59"/>
      <c r="AI48" s="59"/>
      <c r="AJ48" s="59"/>
      <c r="AK48" s="92">
        <v>0.6</v>
      </c>
      <c r="AL48" s="92"/>
      <c r="AM48" s="92"/>
      <c r="AN48" s="92"/>
      <c r="AO48" s="51"/>
    </row>
    <row r="49" spans="1:41" ht="12" customHeight="1" x14ac:dyDescent="0.25">
      <c r="A49" s="37"/>
      <c r="B49" s="103" t="s">
        <v>81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75">
        <f>(M18*M27*M28)*M24</f>
        <v>207.00000000000003</v>
      </c>
      <c r="Q49" s="75"/>
      <c r="R49" s="75"/>
      <c r="S49" s="75"/>
      <c r="T49" s="4"/>
      <c r="U49" s="4"/>
      <c r="V49" s="2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4"/>
    </row>
    <row r="50" spans="1:41" ht="16.5" customHeight="1" x14ac:dyDescent="0.25">
      <c r="A50" s="37"/>
      <c r="B50" s="3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55" t="s">
        <v>50</v>
      </c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</row>
    <row r="51" spans="1:41" ht="12.75" customHeight="1" x14ac:dyDescent="0.25">
      <c r="A51" s="37"/>
      <c r="B51" s="38"/>
      <c r="C51" s="2"/>
      <c r="D51" s="122" t="s">
        <v>82</v>
      </c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2"/>
      <c r="T51" s="2"/>
      <c r="U51" s="2"/>
      <c r="V51" s="52" t="s">
        <v>54</v>
      </c>
      <c r="W51" s="52"/>
      <c r="X51" s="52"/>
      <c r="Y51" s="52"/>
      <c r="Z51" s="52"/>
      <c r="AA51" s="52"/>
      <c r="AB51" s="52" t="s">
        <v>57</v>
      </c>
      <c r="AC51" s="52"/>
      <c r="AD51" s="52"/>
      <c r="AE51" s="52"/>
      <c r="AF51" s="52"/>
      <c r="AG51" s="52" t="s">
        <v>58</v>
      </c>
      <c r="AH51" s="52"/>
      <c r="AI51" s="52"/>
      <c r="AJ51" s="52"/>
      <c r="AK51" s="52" t="s">
        <v>52</v>
      </c>
      <c r="AL51" s="52"/>
      <c r="AM51" s="52"/>
      <c r="AN51" s="52"/>
      <c r="AO51" s="52"/>
    </row>
    <row r="52" spans="1:41" ht="13.5" customHeight="1" x14ac:dyDescent="0.25">
      <c r="A52" s="37"/>
      <c r="B52" s="38"/>
      <c r="C52" s="2"/>
      <c r="D52" s="57" t="s">
        <v>83</v>
      </c>
      <c r="E52" s="57"/>
      <c r="F52" s="57"/>
      <c r="G52" s="57"/>
      <c r="H52" s="57"/>
      <c r="I52" s="57"/>
      <c r="J52" s="57"/>
      <c r="K52" s="57"/>
      <c r="L52" s="57"/>
      <c r="M52" s="123">
        <f>((M44)*M9)+M36</f>
        <v>5410.534601763623</v>
      </c>
      <c r="N52" s="123"/>
      <c r="O52" s="123"/>
      <c r="P52" s="60" t="s">
        <v>49</v>
      </c>
      <c r="Q52" s="60"/>
      <c r="R52" s="60"/>
      <c r="S52" s="2"/>
      <c r="T52" s="2"/>
      <c r="U52" s="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126" t="s">
        <v>126</v>
      </c>
      <c r="AH52" s="126"/>
      <c r="AI52" s="126"/>
      <c r="AJ52" s="126"/>
      <c r="AK52" s="52" t="s">
        <v>51</v>
      </c>
      <c r="AL52" s="52"/>
      <c r="AM52" s="52"/>
      <c r="AN52" s="52"/>
      <c r="AO52" s="52"/>
    </row>
    <row r="53" spans="1:41" ht="12" customHeight="1" x14ac:dyDescent="0.25">
      <c r="A53" s="37"/>
      <c r="B53" s="3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92" t="s">
        <v>56</v>
      </c>
      <c r="W53" s="92"/>
      <c r="X53" s="92"/>
      <c r="Y53" s="92"/>
      <c r="Z53" s="92"/>
      <c r="AA53" s="92"/>
      <c r="AB53" s="77" t="s">
        <v>59</v>
      </c>
      <c r="AC53" s="77"/>
      <c r="AD53" s="77"/>
      <c r="AE53" s="77"/>
      <c r="AF53" s="78"/>
      <c r="AG53" s="128">
        <v>40</v>
      </c>
      <c r="AH53" s="129"/>
      <c r="AI53" s="130" t="s">
        <v>61</v>
      </c>
      <c r="AJ53" s="131"/>
      <c r="AK53" s="80">
        <v>2250</v>
      </c>
      <c r="AL53" s="81"/>
      <c r="AM53" s="81"/>
      <c r="AN53" s="81"/>
      <c r="AO53" s="81"/>
    </row>
    <row r="54" spans="1:41" ht="15.75" customHeight="1" x14ac:dyDescent="0.25">
      <c r="A54" s="37"/>
      <c r="B54" s="38"/>
      <c r="C54" s="2"/>
      <c r="D54" s="122" t="s">
        <v>84</v>
      </c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2"/>
      <c r="T54" s="2"/>
      <c r="U54" s="2"/>
      <c r="V54" s="92" t="s">
        <v>55</v>
      </c>
      <c r="W54" s="92"/>
      <c r="X54" s="92"/>
      <c r="Y54" s="92"/>
      <c r="Z54" s="92"/>
      <c r="AA54" s="92"/>
      <c r="AB54" s="77" t="s">
        <v>60</v>
      </c>
      <c r="AC54" s="77"/>
      <c r="AD54" s="77"/>
      <c r="AE54" s="77"/>
      <c r="AF54" s="78"/>
      <c r="AG54" s="84">
        <v>35</v>
      </c>
      <c r="AH54" s="85"/>
      <c r="AI54" s="86" t="s">
        <v>61</v>
      </c>
      <c r="AJ54" s="91"/>
      <c r="AK54" s="80">
        <v>1450</v>
      </c>
      <c r="AL54" s="81"/>
      <c r="AM54" s="81"/>
      <c r="AN54" s="81"/>
      <c r="AO54" s="81"/>
    </row>
    <row r="55" spans="1:41" ht="12" customHeight="1" x14ac:dyDescent="0.25">
      <c r="A55" s="37"/>
      <c r="B55" s="38"/>
      <c r="C55" s="57" t="s">
        <v>85</v>
      </c>
      <c r="D55" s="57"/>
      <c r="E55" s="57"/>
      <c r="F55" s="57"/>
      <c r="G55" s="57"/>
      <c r="H55" s="57"/>
      <c r="I55" s="57"/>
      <c r="J55" s="57"/>
      <c r="K55" s="57"/>
      <c r="L55" s="190"/>
      <c r="M55" s="123">
        <f>P46+P47+P49+M35+P48</f>
        <v>778.6104980583001</v>
      </c>
      <c r="N55" s="123"/>
      <c r="O55" s="123"/>
      <c r="P55" s="60" t="s">
        <v>49</v>
      </c>
      <c r="Q55" s="60"/>
      <c r="R55" s="60"/>
      <c r="S55" s="2"/>
      <c r="T55" s="2"/>
      <c r="U55" s="2"/>
      <c r="V55" s="92" t="s">
        <v>62</v>
      </c>
      <c r="W55" s="92"/>
      <c r="X55" s="92"/>
      <c r="Y55" s="92"/>
      <c r="Z55" s="92"/>
      <c r="AA55" s="92"/>
      <c r="AB55" s="77" t="s">
        <v>59</v>
      </c>
      <c r="AC55" s="77"/>
      <c r="AD55" s="77"/>
      <c r="AE55" s="77"/>
      <c r="AF55" s="78"/>
      <c r="AG55" s="84">
        <v>40</v>
      </c>
      <c r="AH55" s="85"/>
      <c r="AI55" s="86" t="s">
        <v>61</v>
      </c>
      <c r="AJ55" s="91"/>
      <c r="AK55" s="80">
        <v>2080</v>
      </c>
      <c r="AL55" s="81"/>
      <c r="AM55" s="81"/>
      <c r="AN55" s="81"/>
      <c r="AO55" s="81"/>
    </row>
    <row r="56" spans="1:41" ht="13.5" customHeight="1" x14ac:dyDescent="0.25">
      <c r="A56" s="37"/>
      <c r="B56" s="3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25"/>
      <c r="S56" s="125"/>
      <c r="T56" s="125"/>
      <c r="U56" s="2"/>
      <c r="V56" s="92"/>
      <c r="W56" s="92"/>
      <c r="X56" s="92"/>
      <c r="Y56" s="92"/>
      <c r="Z56" s="92"/>
      <c r="AA56" s="92"/>
      <c r="AB56" s="77" t="s">
        <v>60</v>
      </c>
      <c r="AC56" s="77"/>
      <c r="AD56" s="77"/>
      <c r="AE56" s="77"/>
      <c r="AF56" s="78"/>
      <c r="AG56" s="84">
        <v>30</v>
      </c>
      <c r="AH56" s="85"/>
      <c r="AI56" s="86" t="s">
        <v>61</v>
      </c>
      <c r="AJ56" s="91"/>
      <c r="AK56" s="80">
        <v>1450</v>
      </c>
      <c r="AL56" s="81"/>
      <c r="AM56" s="81"/>
      <c r="AN56" s="81"/>
      <c r="AO56" s="81"/>
    </row>
    <row r="57" spans="1:41" ht="14.25" customHeight="1" x14ac:dyDescent="0.25">
      <c r="A57" s="37"/>
      <c r="B57" s="38"/>
      <c r="C57" s="2"/>
      <c r="D57" s="76" t="s">
        <v>86</v>
      </c>
      <c r="E57" s="76"/>
      <c r="F57" s="76"/>
      <c r="G57" s="76"/>
      <c r="H57" s="76"/>
      <c r="I57" s="76"/>
      <c r="J57" s="76"/>
      <c r="K57" s="52">
        <f>M52/M55</f>
        <v>6.9489617918797926</v>
      </c>
      <c r="L57" s="52"/>
      <c r="M57" s="52"/>
      <c r="N57" s="124" t="s">
        <v>123</v>
      </c>
      <c r="O57" s="124"/>
      <c r="P57" s="124"/>
      <c r="Q57" s="2"/>
      <c r="R57" s="125"/>
      <c r="S57" s="125"/>
      <c r="T57" s="125"/>
      <c r="U57" s="2"/>
      <c r="V57" s="92" t="s">
        <v>63</v>
      </c>
      <c r="W57" s="92"/>
      <c r="X57" s="92"/>
      <c r="Y57" s="92"/>
      <c r="Z57" s="92"/>
      <c r="AA57" s="92"/>
      <c r="AB57" s="77" t="s">
        <v>59</v>
      </c>
      <c r="AC57" s="77"/>
      <c r="AD57" s="77"/>
      <c r="AE57" s="77"/>
      <c r="AF57" s="78"/>
      <c r="AG57" s="84">
        <v>30</v>
      </c>
      <c r="AH57" s="85"/>
      <c r="AI57" s="86" t="s">
        <v>61</v>
      </c>
      <c r="AJ57" s="91"/>
      <c r="AK57" s="80">
        <v>2080</v>
      </c>
      <c r="AL57" s="81"/>
      <c r="AM57" s="81"/>
      <c r="AN57" s="81"/>
      <c r="AO57" s="81"/>
    </row>
    <row r="58" spans="1:41" ht="14.25" customHeight="1" x14ac:dyDescent="0.25">
      <c r="A58" s="37"/>
      <c r="B58" s="3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92" t="s">
        <v>64</v>
      </c>
      <c r="W58" s="92"/>
      <c r="X58" s="92"/>
      <c r="Y58" s="92"/>
      <c r="Z58" s="92"/>
      <c r="AA58" s="92"/>
      <c r="AB58" s="77" t="s">
        <v>60</v>
      </c>
      <c r="AC58" s="77"/>
      <c r="AD58" s="77"/>
      <c r="AE58" s="77"/>
      <c r="AF58" s="78"/>
      <c r="AG58" s="84">
        <v>25</v>
      </c>
      <c r="AH58" s="85"/>
      <c r="AI58" s="86" t="s">
        <v>61</v>
      </c>
      <c r="AJ58" s="91"/>
      <c r="AK58" s="80">
        <v>1365</v>
      </c>
      <c r="AL58" s="81"/>
      <c r="AM58" s="81"/>
      <c r="AN58" s="81"/>
      <c r="AO58" s="81"/>
    </row>
    <row r="59" spans="1:41" ht="12.75" customHeight="1" x14ac:dyDescent="0.25">
      <c r="A59" s="37"/>
      <c r="B59" s="38"/>
      <c r="C59" s="2"/>
      <c r="D59" s="76" t="s">
        <v>87</v>
      </c>
      <c r="E59" s="76"/>
      <c r="F59" s="76"/>
      <c r="G59" s="76"/>
      <c r="H59" s="76"/>
      <c r="I59" s="76"/>
      <c r="J59" s="76"/>
      <c r="K59" s="52">
        <f>K57</f>
        <v>6.9489617918797926</v>
      </c>
      <c r="L59" s="52"/>
      <c r="M59" s="52"/>
      <c r="N59" s="6" t="s">
        <v>88</v>
      </c>
      <c r="O59" s="127">
        <f>M10</f>
        <v>1.55</v>
      </c>
      <c r="P59" s="127"/>
      <c r="Q59" s="6" t="s">
        <v>89</v>
      </c>
      <c r="R59" s="46" t="str">
        <f>IF(K59&gt;=O59," OK!!! "," NO CUMPLE")</f>
        <v xml:space="preserve"> OK!!! </v>
      </c>
      <c r="S59" s="44"/>
      <c r="T59" s="44"/>
      <c r="U59" s="2"/>
      <c r="V59" s="92" t="s">
        <v>65</v>
      </c>
      <c r="W59" s="92"/>
      <c r="X59" s="92"/>
      <c r="Y59" s="92"/>
      <c r="Z59" s="92"/>
      <c r="AA59" s="92"/>
      <c r="AB59" s="77" t="s">
        <v>59</v>
      </c>
      <c r="AC59" s="77"/>
      <c r="AD59" s="77"/>
      <c r="AE59" s="77"/>
      <c r="AF59" s="78"/>
      <c r="AG59" s="84">
        <v>30</v>
      </c>
      <c r="AH59" s="85"/>
      <c r="AI59" s="86" t="s">
        <v>61</v>
      </c>
      <c r="AJ59" s="91"/>
      <c r="AK59" s="80">
        <v>2160</v>
      </c>
      <c r="AL59" s="81"/>
      <c r="AM59" s="81"/>
      <c r="AN59" s="81"/>
      <c r="AO59" s="81"/>
    </row>
    <row r="60" spans="1:41" ht="16.5" customHeight="1" x14ac:dyDescent="0.25">
      <c r="A60" s="37"/>
      <c r="B60" s="3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92"/>
      <c r="W60" s="92"/>
      <c r="X60" s="92"/>
      <c r="Y60" s="92"/>
      <c r="Z60" s="92"/>
      <c r="AA60" s="92"/>
      <c r="AB60" s="77" t="s">
        <v>60</v>
      </c>
      <c r="AC60" s="77"/>
      <c r="AD60" s="77"/>
      <c r="AE60" s="77"/>
      <c r="AF60" s="78"/>
      <c r="AG60" s="84">
        <v>25</v>
      </c>
      <c r="AH60" s="85"/>
      <c r="AI60" s="86" t="s">
        <v>61</v>
      </c>
      <c r="AJ60" s="91"/>
      <c r="AK60" s="134">
        <v>1365</v>
      </c>
      <c r="AL60" s="135"/>
      <c r="AM60" s="135"/>
      <c r="AN60" s="135"/>
      <c r="AO60" s="135"/>
    </row>
    <row r="61" spans="1:41" ht="12" customHeight="1" x14ac:dyDescent="0.25">
      <c r="A61" s="37"/>
      <c r="B61" s="3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92" t="s">
        <v>66</v>
      </c>
      <c r="W61" s="92"/>
      <c r="X61" s="92"/>
      <c r="Y61" s="92"/>
      <c r="Z61" s="92"/>
      <c r="AA61" s="92"/>
      <c r="AB61" s="77" t="s">
        <v>67</v>
      </c>
      <c r="AC61" s="77"/>
      <c r="AD61" s="77"/>
      <c r="AE61" s="77"/>
      <c r="AF61" s="78"/>
      <c r="AG61" s="84">
        <v>20</v>
      </c>
      <c r="AH61" s="85"/>
      <c r="AI61" s="86" t="s">
        <v>61</v>
      </c>
      <c r="AJ61" s="86"/>
      <c r="AK61" s="87">
        <v>1440</v>
      </c>
      <c r="AL61" s="88"/>
      <c r="AM61" s="30" t="s">
        <v>69</v>
      </c>
      <c r="AN61" s="89">
        <v>1920</v>
      </c>
      <c r="AO61" s="90"/>
    </row>
    <row r="62" spans="1:41" ht="12" customHeight="1" x14ac:dyDescent="0.25">
      <c r="A62" s="37"/>
      <c r="B62" s="3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92" t="s">
        <v>68</v>
      </c>
      <c r="W62" s="92"/>
      <c r="X62" s="92"/>
      <c r="Y62" s="92"/>
      <c r="Z62" s="92"/>
      <c r="AA62" s="92"/>
      <c r="AB62" s="77" t="s">
        <v>67</v>
      </c>
      <c r="AC62" s="77"/>
      <c r="AD62" s="77"/>
      <c r="AE62" s="77"/>
      <c r="AF62" s="78"/>
      <c r="AG62" s="132">
        <v>15</v>
      </c>
      <c r="AH62" s="133"/>
      <c r="AI62" s="136" t="s">
        <v>61</v>
      </c>
      <c r="AJ62" s="136"/>
      <c r="AK62" s="87">
        <v>1440</v>
      </c>
      <c r="AL62" s="88"/>
      <c r="AM62" s="30" t="s">
        <v>69</v>
      </c>
      <c r="AN62" s="89">
        <v>1920</v>
      </c>
      <c r="AO62" s="90"/>
    </row>
    <row r="63" spans="1:41" ht="12" customHeight="1" x14ac:dyDescent="0.25">
      <c r="A63" s="37"/>
      <c r="B63" s="3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92" t="s">
        <v>53</v>
      </c>
      <c r="W63" s="92"/>
      <c r="X63" s="92"/>
      <c r="Y63" s="92"/>
      <c r="Z63" s="92"/>
      <c r="AA63" s="92"/>
      <c r="AB63" s="77" t="s">
        <v>67</v>
      </c>
      <c r="AC63" s="77"/>
      <c r="AD63" s="77"/>
      <c r="AE63" s="77"/>
      <c r="AF63" s="78"/>
      <c r="AG63" s="26">
        <v>0</v>
      </c>
      <c r="AH63" s="27" t="s">
        <v>69</v>
      </c>
      <c r="AI63" s="28">
        <v>10</v>
      </c>
      <c r="AJ63" s="29" t="s">
        <v>61</v>
      </c>
      <c r="AK63" s="87">
        <v>1440</v>
      </c>
      <c r="AL63" s="88"/>
      <c r="AM63" s="30" t="s">
        <v>69</v>
      </c>
      <c r="AN63" s="89">
        <v>1920</v>
      </c>
      <c r="AO63" s="90"/>
    </row>
    <row r="64" spans="1:41" ht="5.25" customHeight="1" x14ac:dyDescent="0.25">
      <c r="A64" s="37"/>
      <c r="B64" s="3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37"/>
    </row>
    <row r="65" spans="1:41" ht="12" customHeight="1" x14ac:dyDescent="0.25">
      <c r="A65" s="37"/>
      <c r="B65" s="3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33"/>
      <c r="W65" s="34"/>
      <c r="X65" s="34"/>
      <c r="Y65" s="34"/>
      <c r="Z65" s="34"/>
      <c r="AA65" s="34"/>
      <c r="AB65" s="191"/>
      <c r="AC65" s="191"/>
      <c r="AD65" s="191"/>
      <c r="AE65" s="191"/>
      <c r="AF65" s="191"/>
      <c r="AG65" s="194"/>
      <c r="AH65" s="195"/>
      <c r="AI65" s="195"/>
      <c r="AJ65" s="195"/>
      <c r="AK65" s="181"/>
      <c r="AL65" s="181"/>
      <c r="AM65" s="181"/>
      <c r="AN65" s="181"/>
      <c r="AO65" s="182"/>
    </row>
    <row r="66" spans="1:41" ht="12" customHeight="1" x14ac:dyDescent="0.25">
      <c r="A66" s="37"/>
      <c r="B66" s="3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38"/>
      <c r="W66" s="2"/>
      <c r="X66" s="2"/>
      <c r="Y66" s="2"/>
      <c r="Z66" s="2"/>
      <c r="AA66" s="2"/>
      <c r="AB66" s="192"/>
      <c r="AC66" s="192"/>
      <c r="AD66" s="192"/>
      <c r="AE66" s="192"/>
      <c r="AF66" s="192"/>
      <c r="AG66" s="142"/>
      <c r="AH66" s="143"/>
      <c r="AI66" s="143"/>
      <c r="AJ66" s="143"/>
      <c r="AK66" s="82"/>
      <c r="AL66" s="82"/>
      <c r="AM66" s="82"/>
      <c r="AN66" s="82"/>
      <c r="AO66" s="83"/>
    </row>
    <row r="67" spans="1:41" ht="12" customHeight="1" x14ac:dyDescent="0.25">
      <c r="A67" s="37"/>
      <c r="B67" s="3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8"/>
      <c r="W67" s="2"/>
      <c r="X67" s="2"/>
      <c r="Y67" s="2"/>
      <c r="Z67" s="2"/>
      <c r="AA67" s="2"/>
      <c r="AB67" s="192"/>
      <c r="AC67" s="192"/>
      <c r="AD67" s="192"/>
      <c r="AE67" s="192"/>
      <c r="AF67" s="192"/>
      <c r="AG67" s="142"/>
      <c r="AH67" s="143"/>
      <c r="AI67" s="143"/>
      <c r="AJ67" s="143"/>
      <c r="AK67" s="82"/>
      <c r="AL67" s="82"/>
      <c r="AM67" s="82"/>
      <c r="AN67" s="82"/>
      <c r="AO67" s="83"/>
    </row>
    <row r="68" spans="1:41" ht="12" customHeight="1" x14ac:dyDescent="0.25">
      <c r="A68" s="37"/>
      <c r="B68" s="3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38"/>
      <c r="W68" s="2"/>
      <c r="X68" s="2"/>
      <c r="Y68" s="2"/>
      <c r="Z68" s="2"/>
      <c r="AA68" s="2"/>
      <c r="AB68" s="192"/>
      <c r="AC68" s="192"/>
      <c r="AD68" s="192"/>
      <c r="AE68" s="192"/>
      <c r="AF68" s="192"/>
      <c r="AG68" s="142"/>
      <c r="AH68" s="143"/>
      <c r="AI68" s="143"/>
      <c r="AJ68" s="143"/>
      <c r="AK68" s="82"/>
      <c r="AL68" s="82"/>
      <c r="AM68" s="82"/>
      <c r="AN68" s="82"/>
      <c r="AO68" s="83"/>
    </row>
    <row r="69" spans="1:41" ht="12" customHeight="1" x14ac:dyDescent="0.25">
      <c r="A69" s="37"/>
      <c r="B69" s="3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41"/>
      <c r="W69" s="42"/>
      <c r="X69" s="42"/>
      <c r="Y69" s="42"/>
      <c r="Z69" s="42"/>
      <c r="AA69" s="42"/>
      <c r="AB69" s="193"/>
      <c r="AC69" s="193"/>
      <c r="AD69" s="193"/>
      <c r="AE69" s="193"/>
      <c r="AF69" s="193"/>
      <c r="AG69" s="144"/>
      <c r="AH69" s="145"/>
      <c r="AI69" s="145"/>
      <c r="AJ69" s="145"/>
      <c r="AK69" s="137"/>
      <c r="AL69" s="137"/>
      <c r="AM69" s="137"/>
      <c r="AN69" s="137"/>
      <c r="AO69" s="138"/>
    </row>
    <row r="70" spans="1:41" ht="6" customHeight="1" x14ac:dyDescent="0.25">
      <c r="A70" s="37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3"/>
    </row>
    <row r="71" spans="1:41" ht="6" customHeight="1" x14ac:dyDescent="0.25">
      <c r="A71" s="37"/>
      <c r="B71" s="147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9"/>
    </row>
    <row r="72" spans="1:41" ht="14.25" customHeight="1" x14ac:dyDescent="0.25">
      <c r="A72" s="37"/>
      <c r="B72" s="139" t="s">
        <v>90</v>
      </c>
      <c r="C72" s="140"/>
      <c r="D72" s="140"/>
      <c r="E72" s="140"/>
      <c r="F72" s="140"/>
      <c r="G72" s="140"/>
      <c r="H72" s="140"/>
      <c r="I72" s="140"/>
      <c r="J72" s="141"/>
      <c r="K72" s="7"/>
      <c r="L72" s="7"/>
      <c r="M72" s="7"/>
      <c r="N72" s="7"/>
      <c r="O72" s="7"/>
      <c r="P72" s="7"/>
      <c r="Q72" s="3"/>
      <c r="R72" s="3"/>
      <c r="S72" s="2"/>
      <c r="T72" s="2"/>
      <c r="U72" s="2"/>
      <c r="V72" s="2"/>
      <c r="W72" s="2"/>
      <c r="X72" s="2"/>
      <c r="Y72" s="2"/>
      <c r="Z72" s="95" t="s">
        <v>107</v>
      </c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7"/>
      <c r="AN72" s="2"/>
      <c r="AO72" s="37"/>
    </row>
    <row r="73" spans="1:41" ht="12.75" customHeight="1" x14ac:dyDescent="0.25">
      <c r="A73" s="37"/>
      <c r="B73" s="3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7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35"/>
      <c r="AN73" s="2"/>
      <c r="AO73" s="37"/>
    </row>
    <row r="74" spans="1:41" ht="12.75" customHeight="1" x14ac:dyDescent="0.25">
      <c r="A74" s="37"/>
      <c r="B74" s="151" t="s">
        <v>91</v>
      </c>
      <c r="C74" s="124"/>
      <c r="D74" s="124"/>
      <c r="E74" s="124"/>
      <c r="F74" s="124"/>
      <c r="G74" s="124"/>
      <c r="H74" s="124"/>
      <c r="I74" s="124"/>
      <c r="J74" s="124"/>
      <c r="K74" s="12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7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37"/>
      <c r="AN74" s="2"/>
      <c r="AO74" s="37"/>
    </row>
    <row r="75" spans="1:41" ht="5.25" customHeight="1" x14ac:dyDescent="0.25">
      <c r="A75" s="37"/>
      <c r="B75" s="3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7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37"/>
      <c r="AN75" s="2"/>
      <c r="AO75" s="37"/>
    </row>
    <row r="76" spans="1:41" ht="14.25" customHeight="1" x14ac:dyDescent="0.25">
      <c r="A76" s="37"/>
      <c r="B76" s="151" t="s">
        <v>127</v>
      </c>
      <c r="C76" s="124"/>
      <c r="D76" s="124"/>
      <c r="E76" s="124"/>
      <c r="F76" s="124"/>
      <c r="G76" s="124"/>
      <c r="H76" s="124"/>
      <c r="I76" s="124"/>
      <c r="J76" s="124"/>
      <c r="K76" s="124"/>
      <c r="L76" s="2"/>
      <c r="M76" s="2"/>
      <c r="N76" s="8"/>
      <c r="O76" s="8"/>
      <c r="P76" s="2"/>
      <c r="Q76" s="2"/>
      <c r="R76" s="2"/>
      <c r="S76" s="2"/>
      <c r="T76" s="2"/>
      <c r="U76" s="2"/>
      <c r="V76" s="2"/>
      <c r="W76" s="2"/>
      <c r="X76" s="2"/>
      <c r="Y76" s="37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37"/>
      <c r="AN76" s="2"/>
      <c r="AO76" s="37"/>
    </row>
    <row r="77" spans="1:41" ht="12" customHeight="1" x14ac:dyDescent="0.25">
      <c r="A77" s="37"/>
      <c r="B77" s="3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7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37"/>
      <c r="AN77" s="2"/>
      <c r="AO77" s="37"/>
    </row>
    <row r="78" spans="1:41" ht="16.5" customHeight="1" x14ac:dyDescent="0.25">
      <c r="B78" s="52" t="s">
        <v>95</v>
      </c>
      <c r="C78" s="52"/>
      <c r="D78" s="52"/>
      <c r="E78" s="52"/>
      <c r="F78" s="52"/>
      <c r="G78" s="52"/>
      <c r="H78" s="52"/>
      <c r="I78" s="52"/>
      <c r="J78" s="52" t="s">
        <v>92</v>
      </c>
      <c r="K78" s="52"/>
      <c r="L78" s="52"/>
      <c r="M78" s="52" t="s">
        <v>93</v>
      </c>
      <c r="N78" s="52"/>
      <c r="O78" s="52"/>
      <c r="P78" s="52" t="s">
        <v>94</v>
      </c>
      <c r="Q78" s="52"/>
      <c r="R78" s="52"/>
      <c r="S78" s="146" t="s">
        <v>124</v>
      </c>
      <c r="T78" s="146"/>
      <c r="U78" s="146"/>
      <c r="V78" s="146"/>
      <c r="W78" s="2"/>
      <c r="X78" s="2"/>
      <c r="Y78" s="37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37"/>
      <c r="AN78" s="2"/>
      <c r="AO78" s="37"/>
    </row>
    <row r="79" spans="1:41" ht="12" customHeight="1" x14ac:dyDescent="0.25">
      <c r="B79" s="152" t="s">
        <v>96</v>
      </c>
      <c r="C79" s="152"/>
      <c r="D79" s="152"/>
      <c r="E79" s="152"/>
      <c r="F79" s="152"/>
      <c r="G79" s="152"/>
      <c r="H79" s="152"/>
      <c r="I79" s="152"/>
      <c r="J79" s="150">
        <f>P46</f>
        <v>37.5</v>
      </c>
      <c r="K79" s="150"/>
      <c r="L79" s="150"/>
      <c r="M79" s="150">
        <f>(M19/2)+M17+M21+M28</f>
        <v>3.875</v>
      </c>
      <c r="N79" s="150"/>
      <c r="O79" s="150"/>
      <c r="P79" s="150">
        <f>J79*M79</f>
        <v>145.3125</v>
      </c>
      <c r="Q79" s="150"/>
      <c r="R79" s="150"/>
      <c r="S79" s="154">
        <f>SUM(P79:R83)</f>
        <v>1056.4378369174899</v>
      </c>
      <c r="T79" s="154"/>
      <c r="U79" s="154"/>
      <c r="V79" s="154"/>
      <c r="W79" s="9"/>
      <c r="X79" s="9"/>
      <c r="Y79" s="21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37"/>
      <c r="AN79" s="2"/>
      <c r="AO79" s="37"/>
    </row>
    <row r="80" spans="1:41" ht="12" customHeight="1" x14ac:dyDescent="0.25">
      <c r="B80" s="152" t="s">
        <v>97</v>
      </c>
      <c r="C80" s="152"/>
      <c r="D80" s="152"/>
      <c r="E80" s="152"/>
      <c r="F80" s="152"/>
      <c r="G80" s="152"/>
      <c r="H80" s="152"/>
      <c r="I80" s="152"/>
      <c r="J80" s="150">
        <f>P47</f>
        <v>281.25</v>
      </c>
      <c r="K80" s="150"/>
      <c r="L80" s="150"/>
      <c r="M80" s="150">
        <f>M28+M21+M17/2</f>
        <v>2.5</v>
      </c>
      <c r="N80" s="150"/>
      <c r="O80" s="150"/>
      <c r="P80" s="150">
        <f t="shared" ref="P80:P83" si="0">J80*M80</f>
        <v>703.125</v>
      </c>
      <c r="Q80" s="150"/>
      <c r="R80" s="150"/>
      <c r="S80" s="154"/>
      <c r="T80" s="154"/>
      <c r="U80" s="154"/>
      <c r="V80" s="154"/>
      <c r="W80" s="4"/>
      <c r="X80" s="4"/>
      <c r="Y80" s="21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37"/>
      <c r="AN80" s="2"/>
      <c r="AO80" s="37"/>
    </row>
    <row r="81" spans="1:41" ht="12" customHeight="1" x14ac:dyDescent="0.25">
      <c r="B81" s="152" t="s">
        <v>98</v>
      </c>
      <c r="C81" s="152"/>
      <c r="D81" s="152"/>
      <c r="E81" s="152"/>
      <c r="F81" s="152"/>
      <c r="G81" s="152"/>
      <c r="H81" s="152"/>
      <c r="I81" s="152"/>
      <c r="J81" s="150">
        <f>P48</f>
        <v>50.3125</v>
      </c>
      <c r="K81" s="150"/>
      <c r="L81" s="150"/>
      <c r="M81" s="150">
        <f>M28+M21/2</f>
        <v>1.075</v>
      </c>
      <c r="N81" s="150"/>
      <c r="O81" s="150"/>
      <c r="P81" s="150">
        <f t="shared" si="0"/>
        <v>54.0859375</v>
      </c>
      <c r="Q81" s="150"/>
      <c r="R81" s="150"/>
      <c r="S81" s="154"/>
      <c r="T81" s="154"/>
      <c r="U81" s="154"/>
      <c r="V81" s="154"/>
      <c r="W81" s="4"/>
      <c r="X81" s="4"/>
      <c r="Y81" s="21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37"/>
      <c r="AN81" s="2"/>
      <c r="AO81" s="37"/>
    </row>
    <row r="82" spans="1:41" ht="12" customHeight="1" x14ac:dyDescent="0.25">
      <c r="B82" s="152" t="s">
        <v>99</v>
      </c>
      <c r="C82" s="152"/>
      <c r="D82" s="152"/>
      <c r="E82" s="152"/>
      <c r="F82" s="152"/>
      <c r="G82" s="152"/>
      <c r="H82" s="152"/>
      <c r="I82" s="152"/>
      <c r="J82" s="150">
        <f>P49</f>
        <v>207.00000000000003</v>
      </c>
      <c r="K82" s="150"/>
      <c r="L82" s="150"/>
      <c r="M82" s="150">
        <f>M28/2</f>
        <v>0.45</v>
      </c>
      <c r="N82" s="150"/>
      <c r="O82" s="150"/>
      <c r="P82" s="150">
        <f t="shared" si="0"/>
        <v>93.15000000000002</v>
      </c>
      <c r="Q82" s="150"/>
      <c r="R82" s="150"/>
      <c r="S82" s="154"/>
      <c r="T82" s="154"/>
      <c r="U82" s="154"/>
      <c r="V82" s="154"/>
      <c r="W82" s="2"/>
      <c r="X82" s="2"/>
      <c r="Y82" s="37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37"/>
      <c r="AN82" s="2"/>
      <c r="AO82" s="37"/>
    </row>
    <row r="83" spans="1:41" ht="12" customHeight="1" x14ac:dyDescent="0.25">
      <c r="B83" s="152" t="s">
        <v>100</v>
      </c>
      <c r="C83" s="152"/>
      <c r="D83" s="152"/>
      <c r="E83" s="152"/>
      <c r="F83" s="152"/>
      <c r="G83" s="152"/>
      <c r="H83" s="152"/>
      <c r="I83" s="152"/>
      <c r="J83" s="150">
        <f>M35</f>
        <v>202.54799805830012</v>
      </c>
      <c r="K83" s="150"/>
      <c r="L83" s="150"/>
      <c r="M83" s="150">
        <f>M28/3</f>
        <v>0.3</v>
      </c>
      <c r="N83" s="150"/>
      <c r="O83" s="150"/>
      <c r="P83" s="150">
        <f t="shared" si="0"/>
        <v>60.764399417490033</v>
      </c>
      <c r="Q83" s="150"/>
      <c r="R83" s="150"/>
      <c r="S83" s="154"/>
      <c r="T83" s="154"/>
      <c r="U83" s="154"/>
      <c r="V83" s="154"/>
      <c r="W83" s="2"/>
      <c r="X83" s="2"/>
      <c r="Y83" s="37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37"/>
      <c r="AN83" s="2"/>
      <c r="AO83" s="37"/>
    </row>
    <row r="84" spans="1:41" ht="12" customHeight="1" x14ac:dyDescent="0.25">
      <c r="A84" s="37"/>
      <c r="B84" s="3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7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37"/>
      <c r="AN84" s="2"/>
      <c r="AO84" s="37"/>
    </row>
    <row r="85" spans="1:41" ht="12" customHeight="1" x14ac:dyDescent="0.25">
      <c r="A85" s="37"/>
      <c r="B85" s="151" t="s">
        <v>101</v>
      </c>
      <c r="C85" s="124"/>
      <c r="D85" s="124"/>
      <c r="E85" s="124"/>
      <c r="F85" s="124"/>
      <c r="G85" s="124"/>
      <c r="H85" s="124"/>
      <c r="I85" s="124"/>
      <c r="J85" s="124"/>
      <c r="K85" s="12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7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37"/>
      <c r="AN85" s="2"/>
      <c r="AO85" s="37"/>
    </row>
    <row r="86" spans="1:41" ht="6" customHeight="1" x14ac:dyDescent="0.25">
      <c r="A86" s="37"/>
      <c r="B86" s="3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7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37"/>
      <c r="AN86" s="2"/>
      <c r="AO86" s="37"/>
    </row>
    <row r="87" spans="1:41" ht="15" customHeight="1" x14ac:dyDescent="0.25">
      <c r="A87" s="37"/>
      <c r="B87" s="67" t="s">
        <v>136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48" t="s">
        <v>89</v>
      </c>
      <c r="Q87" s="76" t="s">
        <v>102</v>
      </c>
      <c r="R87" s="76"/>
      <c r="S87" s="76"/>
      <c r="T87" s="76"/>
      <c r="U87" s="153">
        <f>(M44*M27/2)+(M36*M29/3)</f>
        <v>1660.715380529087</v>
      </c>
      <c r="V87" s="153"/>
      <c r="W87" s="153"/>
      <c r="X87" s="153"/>
      <c r="Y87" s="37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37"/>
      <c r="AN87" s="2"/>
      <c r="AO87" s="37"/>
    </row>
    <row r="88" spans="1:41" ht="12" customHeight="1" x14ac:dyDescent="0.25">
      <c r="A88" s="37"/>
      <c r="B88" s="3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88"/>
      <c r="V88" s="188"/>
      <c r="W88" s="188"/>
      <c r="X88" s="188"/>
      <c r="Y88" s="37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37"/>
      <c r="AN88" s="2"/>
      <c r="AO88" s="37"/>
    </row>
    <row r="89" spans="1:41" ht="15" customHeight="1" x14ac:dyDescent="0.25">
      <c r="A89" s="37"/>
      <c r="B89" s="38"/>
      <c r="C89" s="2"/>
      <c r="D89" s="76" t="s">
        <v>115</v>
      </c>
      <c r="E89" s="76"/>
      <c r="F89" s="76"/>
      <c r="G89" s="76"/>
      <c r="H89" s="76"/>
      <c r="I89" s="76"/>
      <c r="J89" s="76"/>
      <c r="K89" s="155">
        <f>U87/S79</f>
        <v>1.5719953626185699</v>
      </c>
      <c r="L89" s="156"/>
      <c r="M89" s="157"/>
      <c r="N89" s="124" t="s">
        <v>123</v>
      </c>
      <c r="O89" s="124"/>
      <c r="P89" s="124"/>
      <c r="Q89" s="2"/>
      <c r="R89" s="2"/>
      <c r="S89" s="2"/>
      <c r="T89" s="2"/>
      <c r="U89" s="10"/>
      <c r="V89" s="10"/>
      <c r="W89" s="10"/>
      <c r="X89" s="10"/>
      <c r="Y89" s="37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37"/>
      <c r="AN89" s="2"/>
      <c r="AO89" s="37"/>
    </row>
    <row r="90" spans="1:41" ht="12" customHeight="1" x14ac:dyDescent="0.25">
      <c r="A90" s="37"/>
      <c r="B90" s="3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4"/>
      <c r="V90" s="4"/>
      <c r="W90" s="4"/>
      <c r="X90" s="4"/>
      <c r="Y90" s="37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37"/>
      <c r="AN90" s="2"/>
      <c r="AO90" s="37"/>
    </row>
    <row r="91" spans="1:41" ht="14.25" customHeight="1" x14ac:dyDescent="0.25">
      <c r="A91" s="37"/>
      <c r="B91" s="38"/>
      <c r="C91" s="2"/>
      <c r="D91" s="76" t="s">
        <v>87</v>
      </c>
      <c r="E91" s="76"/>
      <c r="F91" s="76"/>
      <c r="G91" s="76"/>
      <c r="H91" s="76"/>
      <c r="I91" s="76"/>
      <c r="J91" s="76"/>
      <c r="K91" s="155">
        <f>K89</f>
        <v>1.5719953626185699</v>
      </c>
      <c r="L91" s="156"/>
      <c r="M91" s="157"/>
      <c r="N91" s="6" t="s">
        <v>88</v>
      </c>
      <c r="O91" s="158">
        <f>M10</f>
        <v>1.55</v>
      </c>
      <c r="P91" s="159"/>
      <c r="Q91" s="6" t="s">
        <v>89</v>
      </c>
      <c r="R91" s="44" t="str">
        <f>IF(K91&gt;=O91," OK!!! ","NO CUMPLE")</f>
        <v xml:space="preserve"> OK!!! </v>
      </c>
      <c r="S91" s="44"/>
      <c r="T91" s="44"/>
      <c r="U91" s="2"/>
      <c r="V91" s="2"/>
      <c r="W91" s="2"/>
      <c r="X91" s="2"/>
      <c r="Y91" s="37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37"/>
      <c r="AN91" s="2"/>
      <c r="AO91" s="37"/>
    </row>
    <row r="92" spans="1:41" ht="12" customHeight="1" x14ac:dyDescent="0.25">
      <c r="A92" s="37"/>
      <c r="B92" s="38"/>
      <c r="C92" s="2"/>
      <c r="D92" s="2"/>
      <c r="E92" s="2"/>
      <c r="F92" s="2"/>
      <c r="G92" s="2"/>
      <c r="H92" s="2"/>
      <c r="I92" s="2"/>
      <c r="J92" s="2"/>
      <c r="K92" s="160"/>
      <c r="L92" s="160"/>
      <c r="M92" s="160"/>
      <c r="N92" s="32"/>
      <c r="O92" s="160"/>
      <c r="P92" s="160"/>
      <c r="Q92" s="2"/>
      <c r="R92" s="44"/>
      <c r="S92" s="45"/>
      <c r="T92" s="45"/>
      <c r="U92" s="2"/>
      <c r="V92" s="2"/>
      <c r="W92" s="2"/>
      <c r="X92" s="2"/>
      <c r="Y92" s="37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37"/>
      <c r="AN92" s="2"/>
      <c r="AO92" s="37"/>
    </row>
    <row r="93" spans="1:41" ht="14.25" customHeight="1" x14ac:dyDescent="0.25">
      <c r="B93" s="98" t="s">
        <v>103</v>
      </c>
      <c r="C93" s="99"/>
      <c r="D93" s="99"/>
      <c r="E93" s="99"/>
      <c r="F93" s="99"/>
      <c r="G93" s="99"/>
      <c r="H93" s="99"/>
      <c r="I93" s="99"/>
      <c r="J93" s="100"/>
      <c r="K93" s="7"/>
      <c r="L93" s="7"/>
      <c r="M93" s="7"/>
      <c r="N93" s="7"/>
      <c r="O93" s="7"/>
      <c r="P93" s="7"/>
      <c r="Q93" s="3"/>
      <c r="R93" s="3"/>
      <c r="S93" s="2"/>
      <c r="T93" s="2"/>
      <c r="U93" s="2"/>
      <c r="V93" s="2"/>
      <c r="W93" s="2"/>
      <c r="X93" s="2"/>
      <c r="Y93" s="37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37"/>
      <c r="AN93" s="2"/>
      <c r="AO93" s="37"/>
    </row>
    <row r="94" spans="1:41" ht="12" customHeight="1" x14ac:dyDescent="0.25">
      <c r="A94" s="37"/>
      <c r="B94" s="3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7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37"/>
      <c r="AN94" s="2"/>
      <c r="AO94" s="37"/>
    </row>
    <row r="95" spans="1:41" ht="12" customHeight="1" x14ac:dyDescent="0.25">
      <c r="A95" s="37"/>
      <c r="B95" s="151" t="s">
        <v>91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 t="s">
        <v>127</v>
      </c>
      <c r="M95" s="124"/>
      <c r="N95" s="124"/>
      <c r="O95" s="124"/>
      <c r="P95" s="124"/>
      <c r="Q95" s="124"/>
      <c r="R95" s="124"/>
      <c r="S95" s="124"/>
      <c r="T95" s="124"/>
      <c r="U95" s="124"/>
      <c r="V95" s="2"/>
      <c r="W95" s="2"/>
      <c r="X95" s="2"/>
      <c r="Y95" s="37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37"/>
      <c r="AN95" s="2"/>
      <c r="AO95" s="37"/>
    </row>
    <row r="96" spans="1:41" ht="7.5" customHeight="1" x14ac:dyDescent="0.25">
      <c r="A96" s="37"/>
      <c r="B96" s="38"/>
      <c r="C96" s="2"/>
      <c r="D96" s="2"/>
      <c r="E96" s="2"/>
      <c r="F96" s="2"/>
      <c r="G96" s="2"/>
      <c r="H96" s="2"/>
      <c r="I96" s="2"/>
      <c r="J96" s="2"/>
      <c r="K96" s="2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2"/>
      <c r="W96" s="2"/>
      <c r="X96" s="2"/>
      <c r="Y96" s="37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37"/>
      <c r="AN96" s="2"/>
      <c r="AO96" s="37"/>
    </row>
    <row r="97" spans="1:43" ht="12" customHeight="1" x14ac:dyDescent="0.25">
      <c r="A97" s="37"/>
      <c r="B97" s="3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7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37"/>
      <c r="AN97" s="2"/>
      <c r="AO97" s="37"/>
    </row>
    <row r="98" spans="1:43" ht="18" customHeight="1" x14ac:dyDescent="0.25">
      <c r="A98" s="37"/>
      <c r="B98" s="52" t="s">
        <v>95</v>
      </c>
      <c r="C98" s="52"/>
      <c r="D98" s="52"/>
      <c r="E98" s="52"/>
      <c r="F98" s="52"/>
      <c r="G98" s="52"/>
      <c r="H98" s="52"/>
      <c r="I98" s="52"/>
      <c r="J98" s="52" t="s">
        <v>92</v>
      </c>
      <c r="K98" s="52"/>
      <c r="L98" s="52"/>
      <c r="M98" s="52" t="s">
        <v>93</v>
      </c>
      <c r="N98" s="52"/>
      <c r="O98" s="52"/>
      <c r="P98" s="52" t="s">
        <v>94</v>
      </c>
      <c r="Q98" s="52"/>
      <c r="R98" s="52"/>
      <c r="S98" s="146" t="s">
        <v>125</v>
      </c>
      <c r="T98" s="146"/>
      <c r="U98" s="146"/>
      <c r="V98" s="146"/>
      <c r="W98" s="2"/>
      <c r="X98" s="2"/>
      <c r="Y98" s="37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37"/>
      <c r="AN98" s="2"/>
      <c r="AO98" s="37"/>
    </row>
    <row r="99" spans="1:43" ht="12" customHeight="1" x14ac:dyDescent="0.25">
      <c r="A99" s="37"/>
      <c r="B99" s="152" t="s">
        <v>96</v>
      </c>
      <c r="C99" s="152"/>
      <c r="D99" s="152"/>
      <c r="E99" s="152"/>
      <c r="F99" s="152"/>
      <c r="G99" s="152"/>
      <c r="H99" s="152"/>
      <c r="I99" s="152"/>
      <c r="J99" s="150">
        <f>J79</f>
        <v>37.5</v>
      </c>
      <c r="K99" s="150"/>
      <c r="L99" s="150"/>
      <c r="M99" s="150">
        <f>M79</f>
        <v>3.875</v>
      </c>
      <c r="N99" s="150"/>
      <c r="O99" s="150"/>
      <c r="P99" s="150">
        <f>J99*M99</f>
        <v>145.3125</v>
      </c>
      <c r="Q99" s="150"/>
      <c r="R99" s="150"/>
      <c r="S99" s="154">
        <f>SUM(P99:R103)</f>
        <v>1056.4378369174899</v>
      </c>
      <c r="T99" s="154"/>
      <c r="U99" s="154"/>
      <c r="V99" s="154"/>
      <c r="W99" s="2"/>
      <c r="X99" s="2"/>
      <c r="Y99" s="37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37"/>
      <c r="AN99" s="2"/>
      <c r="AO99" s="37"/>
    </row>
    <row r="100" spans="1:43" ht="12" customHeight="1" x14ac:dyDescent="0.25">
      <c r="A100" s="37"/>
      <c r="B100" s="152" t="s">
        <v>97</v>
      </c>
      <c r="C100" s="152"/>
      <c r="D100" s="152"/>
      <c r="E100" s="152"/>
      <c r="F100" s="152"/>
      <c r="G100" s="152"/>
      <c r="H100" s="152"/>
      <c r="I100" s="152"/>
      <c r="J100" s="150">
        <f>J80</f>
        <v>281.25</v>
      </c>
      <c r="K100" s="150"/>
      <c r="L100" s="150"/>
      <c r="M100" s="150">
        <f>M80</f>
        <v>2.5</v>
      </c>
      <c r="N100" s="150"/>
      <c r="O100" s="150"/>
      <c r="P100" s="150">
        <f t="shared" ref="P100:P103" si="1">J100*M100</f>
        <v>703.125</v>
      </c>
      <c r="Q100" s="150"/>
      <c r="R100" s="150"/>
      <c r="S100" s="154"/>
      <c r="T100" s="154"/>
      <c r="U100" s="154"/>
      <c r="V100" s="154"/>
      <c r="W100" s="2"/>
      <c r="X100" s="2"/>
      <c r="Y100" s="37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37"/>
      <c r="AN100" s="2"/>
      <c r="AO100" s="37"/>
    </row>
    <row r="101" spans="1:43" ht="12" customHeight="1" x14ac:dyDescent="0.25">
      <c r="A101" s="37"/>
      <c r="B101" s="152" t="s">
        <v>98</v>
      </c>
      <c r="C101" s="152"/>
      <c r="D101" s="152"/>
      <c r="E101" s="152"/>
      <c r="F101" s="152"/>
      <c r="G101" s="152"/>
      <c r="H101" s="152"/>
      <c r="I101" s="152"/>
      <c r="J101" s="150">
        <f>J81</f>
        <v>50.3125</v>
      </c>
      <c r="K101" s="150"/>
      <c r="L101" s="150"/>
      <c r="M101" s="150">
        <f>M81</f>
        <v>1.075</v>
      </c>
      <c r="N101" s="150"/>
      <c r="O101" s="150"/>
      <c r="P101" s="150">
        <f t="shared" si="1"/>
        <v>54.0859375</v>
      </c>
      <c r="Q101" s="150"/>
      <c r="R101" s="150"/>
      <c r="S101" s="154"/>
      <c r="T101" s="154"/>
      <c r="U101" s="154"/>
      <c r="V101" s="154"/>
      <c r="W101" s="2"/>
      <c r="X101" s="2"/>
      <c r="Y101" s="37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37"/>
      <c r="AN101" s="2"/>
      <c r="AO101" s="37"/>
    </row>
    <row r="102" spans="1:43" ht="12" customHeight="1" x14ac:dyDescent="0.25">
      <c r="A102" s="37"/>
      <c r="B102" s="152" t="s">
        <v>99</v>
      </c>
      <c r="C102" s="152"/>
      <c r="D102" s="152"/>
      <c r="E102" s="152"/>
      <c r="F102" s="152"/>
      <c r="G102" s="152"/>
      <c r="H102" s="152"/>
      <c r="I102" s="152"/>
      <c r="J102" s="150">
        <f>J82</f>
        <v>207.00000000000003</v>
      </c>
      <c r="K102" s="150"/>
      <c r="L102" s="150"/>
      <c r="M102" s="150">
        <f>M82</f>
        <v>0.45</v>
      </c>
      <c r="N102" s="150"/>
      <c r="O102" s="150"/>
      <c r="P102" s="150">
        <f t="shared" si="1"/>
        <v>93.15000000000002</v>
      </c>
      <c r="Q102" s="150"/>
      <c r="R102" s="150"/>
      <c r="S102" s="154"/>
      <c r="T102" s="154"/>
      <c r="U102" s="154"/>
      <c r="V102" s="154"/>
      <c r="W102" s="2"/>
      <c r="X102" s="2"/>
      <c r="Y102" s="37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37"/>
      <c r="AN102" s="2"/>
      <c r="AO102" s="37"/>
    </row>
    <row r="103" spans="1:43" ht="12" customHeight="1" x14ac:dyDescent="0.25">
      <c r="A103" s="37"/>
      <c r="B103" s="152" t="s">
        <v>100</v>
      </c>
      <c r="C103" s="152"/>
      <c r="D103" s="152"/>
      <c r="E103" s="152"/>
      <c r="F103" s="152"/>
      <c r="G103" s="152"/>
      <c r="H103" s="152"/>
      <c r="I103" s="152"/>
      <c r="J103" s="150">
        <f>J83</f>
        <v>202.54799805830012</v>
      </c>
      <c r="K103" s="150"/>
      <c r="L103" s="150"/>
      <c r="M103" s="150">
        <f>M29/3</f>
        <v>0.3</v>
      </c>
      <c r="N103" s="150"/>
      <c r="O103" s="150"/>
      <c r="P103" s="150">
        <f t="shared" si="1"/>
        <v>60.764399417490033</v>
      </c>
      <c r="Q103" s="150"/>
      <c r="R103" s="150"/>
      <c r="S103" s="154"/>
      <c r="T103" s="154"/>
      <c r="U103" s="154"/>
      <c r="V103" s="154"/>
      <c r="W103" s="2"/>
      <c r="X103" s="2"/>
      <c r="Y103" s="37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3"/>
      <c r="AN103" s="2"/>
      <c r="AO103" s="37"/>
    </row>
    <row r="104" spans="1:43" ht="7.5" customHeight="1" x14ac:dyDescent="0.25">
      <c r="A104" s="37"/>
      <c r="B104" s="3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43"/>
    </row>
    <row r="105" spans="1:43" ht="12" customHeight="1" x14ac:dyDescent="0.25">
      <c r="A105" s="37"/>
      <c r="B105" s="151" t="s">
        <v>101</v>
      </c>
      <c r="C105" s="124"/>
      <c r="D105" s="124"/>
      <c r="E105" s="124"/>
      <c r="F105" s="124"/>
      <c r="G105" s="124"/>
      <c r="H105" s="124"/>
      <c r="I105" s="124"/>
      <c r="J105" s="124"/>
      <c r="K105" s="12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84" t="s">
        <v>106</v>
      </c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6"/>
    </row>
    <row r="106" spans="1:43" ht="12" customHeight="1" x14ac:dyDescent="0.25">
      <c r="A106" s="37"/>
      <c r="B106" s="3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3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5"/>
    </row>
    <row r="107" spans="1:43" ht="12" customHeight="1" x14ac:dyDescent="0.25">
      <c r="A107" s="37"/>
      <c r="B107" s="67" t="s">
        <v>136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48" t="s">
        <v>89</v>
      </c>
      <c r="R107" s="76" t="s">
        <v>102</v>
      </c>
      <c r="S107" s="76"/>
      <c r="T107" s="76"/>
      <c r="U107" s="76"/>
      <c r="V107" s="124">
        <f>U87</f>
        <v>1660.715380529087</v>
      </c>
      <c r="W107" s="124"/>
      <c r="X107" s="124"/>
      <c r="Y107" s="67" t="str">
        <f>IF(AG107=0,"NO SOPORTA SOLERA!!! →"," ESPESOR DE SOLERA →")</f>
        <v xml:space="preserve"> ESPESOR DE SOLERA →</v>
      </c>
      <c r="Z107" s="68"/>
      <c r="AA107" s="68"/>
      <c r="AB107" s="68"/>
      <c r="AC107" s="68"/>
      <c r="AD107" s="68"/>
      <c r="AE107" s="68"/>
      <c r="AF107" s="68"/>
      <c r="AG107" s="187">
        <f>M18</f>
        <v>0.25</v>
      </c>
      <c r="AH107" s="187"/>
      <c r="AI107" s="187"/>
      <c r="AJ107" s="2"/>
      <c r="AK107" s="11"/>
      <c r="AL107" s="11"/>
      <c r="AM107" s="11"/>
      <c r="AN107" s="11"/>
      <c r="AO107" s="36"/>
      <c r="AP107" s="12"/>
      <c r="AQ107" s="12"/>
    </row>
    <row r="108" spans="1:43" ht="12.75" customHeight="1" x14ac:dyDescent="0.25">
      <c r="A108" s="37"/>
      <c r="B108" s="3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13"/>
      <c r="U108" s="2"/>
      <c r="V108" s="93"/>
      <c r="W108" s="93"/>
      <c r="X108" s="94"/>
      <c r="Y108" s="67" t="str">
        <f>IF(AG108=0.15,"MURO DE SOGA, E →"," MURO DE CABEZA, E →")</f>
        <v>MURO DE SOGA, E →</v>
      </c>
      <c r="Z108" s="68"/>
      <c r="AA108" s="68"/>
      <c r="AB108" s="68"/>
      <c r="AC108" s="68"/>
      <c r="AD108" s="68"/>
      <c r="AE108" s="68"/>
      <c r="AF108" s="68"/>
      <c r="AG108" s="187">
        <f>M14</f>
        <v>0.15</v>
      </c>
      <c r="AH108" s="187"/>
      <c r="AI108" s="187"/>
      <c r="AJ108" s="11"/>
      <c r="AK108" s="11"/>
      <c r="AL108" s="11"/>
      <c r="AM108" s="11"/>
      <c r="AN108" s="11"/>
      <c r="AO108" s="37"/>
    </row>
    <row r="109" spans="1:43" ht="15" customHeight="1" x14ac:dyDescent="0.25">
      <c r="A109" s="37"/>
      <c r="B109" s="38"/>
      <c r="C109" s="2"/>
      <c r="D109" s="76" t="s">
        <v>115</v>
      </c>
      <c r="E109" s="76"/>
      <c r="F109" s="76"/>
      <c r="G109" s="76"/>
      <c r="H109" s="76"/>
      <c r="I109" s="76"/>
      <c r="J109" s="76"/>
      <c r="K109" s="52">
        <f>V107/S99</f>
        <v>1.5719953626185699</v>
      </c>
      <c r="L109" s="52"/>
      <c r="M109" s="52"/>
      <c r="N109" s="124" t="s">
        <v>123</v>
      </c>
      <c r="O109" s="124"/>
      <c r="P109" s="124"/>
      <c r="Q109" s="2"/>
      <c r="R109" s="2"/>
      <c r="S109" s="13"/>
      <c r="T109" s="13"/>
      <c r="U109" s="49"/>
      <c r="V109" s="183"/>
      <c r="W109" s="183"/>
      <c r="X109" s="183"/>
      <c r="Y109" s="38"/>
      <c r="Z109" s="58"/>
      <c r="AA109" s="58"/>
      <c r="AB109" s="58"/>
      <c r="AC109" s="58"/>
      <c r="AD109" s="58"/>
      <c r="AE109" s="58"/>
      <c r="AF109" s="2"/>
      <c r="AG109" s="2"/>
      <c r="AH109" s="65" t="str">
        <f>IF(MAX(AG107,AL111)=0,"MURO NO PORTANTE","EL MURO ES PORTANTE")</f>
        <v>EL MURO ES PORTANTE</v>
      </c>
      <c r="AI109" s="65"/>
      <c r="AJ109" s="65"/>
      <c r="AK109" s="65"/>
      <c r="AL109" s="65"/>
      <c r="AM109" s="65"/>
      <c r="AN109" s="65"/>
      <c r="AO109" s="66"/>
    </row>
    <row r="110" spans="1:43" ht="12" customHeight="1" x14ac:dyDescent="0.25">
      <c r="A110" s="37"/>
      <c r="B110" s="3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50"/>
      <c r="V110" s="50"/>
      <c r="W110" s="50"/>
      <c r="X110" s="50"/>
      <c r="Y110" s="38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36"/>
      <c r="AP110" s="12"/>
      <c r="AQ110" s="12"/>
    </row>
    <row r="111" spans="1:43" ht="15.75" customHeight="1" x14ac:dyDescent="0.25">
      <c r="A111" s="37"/>
      <c r="B111" s="38"/>
      <c r="C111" s="2"/>
      <c r="D111" s="76" t="s">
        <v>87</v>
      </c>
      <c r="E111" s="76"/>
      <c r="F111" s="76"/>
      <c r="G111" s="76"/>
      <c r="H111" s="76"/>
      <c r="I111" s="76"/>
      <c r="J111" s="76"/>
      <c r="K111" s="52">
        <f>K109</f>
        <v>1.5719953626185699</v>
      </c>
      <c r="L111" s="52"/>
      <c r="M111" s="52"/>
      <c r="N111" s="6" t="s">
        <v>88</v>
      </c>
      <c r="O111" s="127">
        <f>M10</f>
        <v>1.55</v>
      </c>
      <c r="P111" s="127"/>
      <c r="Q111" s="6" t="s">
        <v>89</v>
      </c>
      <c r="R111" s="44" t="str">
        <f>IF(K111&gt;=O111," OK!!! ","NO CUMPLE")</f>
        <v xml:space="preserve"> OK!!! </v>
      </c>
      <c r="S111" s="46"/>
      <c r="T111" s="46"/>
      <c r="U111" s="2"/>
      <c r="V111" s="2"/>
      <c r="W111" s="2"/>
      <c r="X111" s="2"/>
      <c r="Y111" s="38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161">
        <f>M19</f>
        <v>0.25</v>
      </c>
      <c r="AM111" s="161"/>
      <c r="AN111" s="161"/>
      <c r="AO111" s="37"/>
    </row>
    <row r="112" spans="1:43" ht="12" customHeight="1" x14ac:dyDescent="0.25">
      <c r="A112" s="37"/>
      <c r="B112" s="38"/>
      <c r="C112" s="2"/>
      <c r="D112" s="2"/>
      <c r="E112" s="2"/>
      <c r="F112" s="2"/>
      <c r="G112" s="2"/>
      <c r="H112" s="2"/>
      <c r="I112" s="2"/>
      <c r="J112" s="2"/>
      <c r="K112" s="160"/>
      <c r="L112" s="160"/>
      <c r="M112" s="160"/>
      <c r="N112" s="32"/>
      <c r="O112" s="160"/>
      <c r="P112" s="160"/>
      <c r="Q112" s="2"/>
      <c r="R112" s="46"/>
      <c r="S112" s="46"/>
      <c r="T112" s="47"/>
      <c r="U112" s="2"/>
      <c r="V112" s="2"/>
      <c r="W112" s="2"/>
      <c r="X112" s="2"/>
      <c r="Y112" s="38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37"/>
    </row>
    <row r="113" spans="1:43" ht="12" customHeight="1" x14ac:dyDescent="0.25">
      <c r="A113" s="37"/>
      <c r="B113" s="38"/>
      <c r="C113" s="2"/>
      <c r="D113" s="2"/>
      <c r="E113" s="2"/>
      <c r="F113" s="2"/>
      <c r="G113" s="2"/>
      <c r="H113" s="2"/>
      <c r="I113" s="2"/>
      <c r="J113" s="2"/>
      <c r="K113" s="160"/>
      <c r="L113" s="160"/>
      <c r="M113" s="160"/>
      <c r="N113" s="32"/>
      <c r="O113" s="160"/>
      <c r="P113" s="160"/>
      <c r="Q113" s="2"/>
      <c r="R113" s="46"/>
      <c r="S113" s="46"/>
      <c r="T113" s="47"/>
      <c r="U113" s="2"/>
      <c r="V113" s="2"/>
      <c r="W113" s="2"/>
      <c r="X113" s="2"/>
      <c r="Y113" s="38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37"/>
    </row>
    <row r="114" spans="1:43" ht="12" customHeight="1" x14ac:dyDescent="0.25">
      <c r="A114" s="37"/>
      <c r="B114" s="196" t="s">
        <v>104</v>
      </c>
      <c r="C114" s="153"/>
      <c r="D114" s="153"/>
      <c r="E114" s="153"/>
      <c r="F114" s="153"/>
      <c r="G114" s="153"/>
      <c r="H114" s="153"/>
      <c r="I114" s="153"/>
      <c r="J114" s="153"/>
      <c r="K114" s="153"/>
      <c r="L114" s="5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8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37"/>
    </row>
    <row r="115" spans="1:43" ht="7.5" customHeight="1" x14ac:dyDescent="0.25">
      <c r="A115" s="37"/>
      <c r="B115" s="3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8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37"/>
    </row>
    <row r="116" spans="1:43" ht="15" customHeight="1" x14ac:dyDescent="0.25">
      <c r="A116" s="37"/>
      <c r="B116" s="103" t="s">
        <v>128</v>
      </c>
      <c r="C116" s="57"/>
      <c r="D116" s="57"/>
      <c r="E116" s="57"/>
      <c r="F116" s="57"/>
      <c r="G116" s="57"/>
      <c r="H116" s="57"/>
      <c r="I116" s="57"/>
      <c r="J116" s="124" t="s">
        <v>89</v>
      </c>
      <c r="K116" s="124"/>
      <c r="L116" s="189">
        <f>(U87-MIN(S79,S99))/M44</f>
        <v>0.3218093695175594</v>
      </c>
      <c r="M116" s="189"/>
      <c r="N116" s="189"/>
      <c r="O116" s="160"/>
      <c r="P116" s="160"/>
      <c r="Q116" s="160"/>
      <c r="R116" s="160"/>
      <c r="S116" s="2"/>
      <c r="T116" s="2"/>
      <c r="U116" s="2"/>
      <c r="V116" s="2"/>
      <c r="W116" s="2"/>
      <c r="X116" s="2"/>
      <c r="Y116" s="38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37"/>
    </row>
    <row r="117" spans="1:43" ht="14.25" customHeight="1" x14ac:dyDescent="0.25">
      <c r="A117" s="37"/>
      <c r="B117" s="103" t="s">
        <v>129</v>
      </c>
      <c r="C117" s="57"/>
      <c r="D117" s="57"/>
      <c r="E117" s="57"/>
      <c r="F117" s="57"/>
      <c r="G117" s="57"/>
      <c r="H117" s="57"/>
      <c r="I117" s="57"/>
      <c r="J117" s="124" t="s">
        <v>89</v>
      </c>
      <c r="K117" s="124"/>
      <c r="L117" s="153">
        <f>L116-(M27/2)</f>
        <v>0.12180936951755938</v>
      </c>
      <c r="M117" s="153"/>
      <c r="N117" s="153"/>
      <c r="O117" s="160"/>
      <c r="P117" s="160"/>
      <c r="Q117" s="160"/>
      <c r="R117" s="160"/>
      <c r="S117" s="2"/>
      <c r="T117" s="2"/>
      <c r="U117" s="2"/>
      <c r="V117" s="2"/>
      <c r="W117" s="2"/>
      <c r="X117" s="2"/>
      <c r="Y117" s="38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37"/>
    </row>
    <row r="118" spans="1:43" ht="12" customHeight="1" x14ac:dyDescent="0.25">
      <c r="A118" s="37"/>
      <c r="B118" s="3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60"/>
      <c r="P118" s="160"/>
      <c r="Q118" s="160"/>
      <c r="R118" s="160"/>
      <c r="S118" s="2"/>
      <c r="T118" s="2"/>
      <c r="U118" s="44"/>
      <c r="V118" s="44"/>
      <c r="W118" s="44"/>
      <c r="X118" s="44"/>
      <c r="Y118" s="38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37"/>
    </row>
    <row r="119" spans="1:43" ht="16.5" customHeight="1" x14ac:dyDescent="0.25">
      <c r="A119" s="37"/>
      <c r="B119" s="103" t="s">
        <v>130</v>
      </c>
      <c r="C119" s="57"/>
      <c r="D119" s="57"/>
      <c r="E119" s="57"/>
      <c r="F119" s="57"/>
      <c r="G119" s="57"/>
      <c r="H119" s="57"/>
      <c r="I119" s="57"/>
      <c r="J119" s="57"/>
      <c r="K119" s="162">
        <f>M44/(2*1*(M27/2-L117)*10000)</f>
        <v>1.2007512846578778</v>
      </c>
      <c r="L119" s="162"/>
      <c r="M119" s="162"/>
      <c r="N119" s="162"/>
      <c r="O119" s="162"/>
      <c r="P119" s="6" t="s">
        <v>105</v>
      </c>
      <c r="Q119" s="127">
        <f>M10</f>
        <v>1.55</v>
      </c>
      <c r="R119" s="127"/>
      <c r="S119" s="124" t="s">
        <v>89</v>
      </c>
      <c r="T119" s="124"/>
      <c r="U119" s="44" t="str">
        <f>IF(K119&lt;=Q119," OK!!! ","NO CUMPLE")</f>
        <v xml:space="preserve"> OK!!! </v>
      </c>
      <c r="V119" s="44"/>
      <c r="W119" s="44"/>
      <c r="X119" s="44"/>
      <c r="Y119" s="38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161">
        <f>M17</f>
        <v>2.5</v>
      </c>
      <c r="AM119" s="161"/>
      <c r="AN119" s="161"/>
      <c r="AO119" s="36"/>
      <c r="AP119" s="12"/>
      <c r="AQ119" s="12"/>
    </row>
    <row r="120" spans="1:43" ht="12" customHeight="1" x14ac:dyDescent="0.25">
      <c r="A120" s="37"/>
      <c r="B120" s="3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38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37"/>
    </row>
    <row r="121" spans="1:43" ht="15" customHeight="1" x14ac:dyDescent="0.25">
      <c r="A121" s="37"/>
      <c r="B121" s="38"/>
      <c r="C121" s="2"/>
      <c r="D121" s="174" t="s">
        <v>108</v>
      </c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2"/>
      <c r="V121" s="2"/>
      <c r="W121" s="2"/>
      <c r="X121" s="2"/>
      <c r="Y121" s="38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37"/>
    </row>
    <row r="122" spans="1:43" ht="15" customHeight="1" x14ac:dyDescent="0.25">
      <c r="A122" s="37"/>
      <c r="B122" s="38"/>
      <c r="C122" s="2"/>
      <c r="D122" s="167"/>
      <c r="E122" s="169" t="s">
        <v>117</v>
      </c>
      <c r="F122" s="170"/>
      <c r="G122" s="170"/>
      <c r="H122" s="170"/>
      <c r="I122" s="170"/>
      <c r="J122" s="170"/>
      <c r="K122" s="170"/>
      <c r="L122" s="170"/>
      <c r="M122" s="170"/>
      <c r="N122" s="171"/>
      <c r="O122" s="163"/>
      <c r="P122" s="163"/>
      <c r="Q122" s="163"/>
      <c r="R122" s="163"/>
      <c r="S122" s="163"/>
      <c r="T122" s="164"/>
      <c r="U122" s="2"/>
      <c r="V122" s="2"/>
      <c r="W122" s="2"/>
      <c r="X122" s="2"/>
      <c r="Y122" s="38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37"/>
    </row>
    <row r="123" spans="1:43" ht="14.25" customHeight="1" x14ac:dyDescent="0.25">
      <c r="A123" s="37"/>
      <c r="B123" s="38"/>
      <c r="C123" s="2"/>
      <c r="D123" s="107"/>
      <c r="E123" s="172" t="s">
        <v>109</v>
      </c>
      <c r="F123" s="172"/>
      <c r="G123" s="172"/>
      <c r="H123" s="172"/>
      <c r="I123" s="172"/>
      <c r="J123" s="172"/>
      <c r="K123" s="172"/>
      <c r="L123" s="172"/>
      <c r="M123" s="172"/>
      <c r="N123" s="172"/>
      <c r="O123" s="173">
        <f>AH124</f>
        <v>0.15</v>
      </c>
      <c r="P123" s="173"/>
      <c r="Q123" s="173"/>
      <c r="R123" s="173"/>
      <c r="S123" s="173"/>
      <c r="T123" s="165"/>
      <c r="U123" s="2"/>
      <c r="V123" s="2"/>
      <c r="W123" s="2"/>
      <c r="X123" s="2"/>
      <c r="Y123" s="38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37"/>
    </row>
    <row r="124" spans="1:43" ht="13.5" customHeight="1" x14ac:dyDescent="0.25">
      <c r="A124" s="37"/>
      <c r="B124" s="38"/>
      <c r="C124" s="2"/>
      <c r="D124" s="107"/>
      <c r="E124" s="172" t="s">
        <v>110</v>
      </c>
      <c r="F124" s="172"/>
      <c r="G124" s="172"/>
      <c r="H124" s="172"/>
      <c r="I124" s="172"/>
      <c r="J124" s="172"/>
      <c r="K124" s="172"/>
      <c r="L124" s="172"/>
      <c r="M124" s="172"/>
      <c r="N124" s="172"/>
      <c r="O124" s="173">
        <f>AL128</f>
        <v>0.35</v>
      </c>
      <c r="P124" s="173"/>
      <c r="Q124" s="173"/>
      <c r="R124" s="173"/>
      <c r="S124" s="173"/>
      <c r="T124" s="165"/>
      <c r="U124" s="2"/>
      <c r="V124" s="2"/>
      <c r="W124" s="2"/>
      <c r="X124" s="2"/>
      <c r="Y124" s="38"/>
      <c r="Z124" s="2"/>
      <c r="AA124" s="2"/>
      <c r="AB124" s="2"/>
      <c r="AC124" s="2"/>
      <c r="AD124" s="2"/>
      <c r="AE124" s="2"/>
      <c r="AF124" s="2"/>
      <c r="AG124" s="2"/>
      <c r="AH124" s="161">
        <f>M20</f>
        <v>0.15</v>
      </c>
      <c r="AI124" s="161"/>
      <c r="AJ124" s="62" t="s">
        <v>118</v>
      </c>
      <c r="AK124" s="63"/>
      <c r="AL124" s="63"/>
      <c r="AM124" s="63"/>
      <c r="AN124" s="63"/>
      <c r="AO124" s="64"/>
    </row>
    <row r="125" spans="1:43" ht="13.5" customHeight="1" x14ac:dyDescent="0.25">
      <c r="A125" s="37"/>
      <c r="B125" s="38"/>
      <c r="C125" s="2"/>
      <c r="D125" s="107"/>
      <c r="E125" s="172" t="s">
        <v>111</v>
      </c>
      <c r="F125" s="172"/>
      <c r="G125" s="172"/>
      <c r="H125" s="172"/>
      <c r="I125" s="172"/>
      <c r="J125" s="172"/>
      <c r="K125" s="172"/>
      <c r="L125" s="172"/>
      <c r="M125" s="172"/>
      <c r="N125" s="172"/>
      <c r="O125" s="173">
        <f>AG138</f>
        <v>0.4</v>
      </c>
      <c r="P125" s="173"/>
      <c r="Q125" s="173"/>
      <c r="R125" s="173"/>
      <c r="S125" s="173"/>
      <c r="T125" s="165"/>
      <c r="U125" s="2"/>
      <c r="V125" s="2"/>
      <c r="W125" s="2"/>
      <c r="X125" s="2"/>
      <c r="Y125" s="38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63"/>
      <c r="AK125" s="63"/>
      <c r="AL125" s="63"/>
      <c r="AM125" s="63"/>
      <c r="AN125" s="63"/>
      <c r="AO125" s="64"/>
    </row>
    <row r="126" spans="1:43" ht="13.5" customHeight="1" x14ac:dyDescent="0.25">
      <c r="A126" s="37"/>
      <c r="B126" s="38"/>
      <c r="C126" s="2"/>
      <c r="D126" s="107"/>
      <c r="E126" s="172" t="s">
        <v>112</v>
      </c>
      <c r="F126" s="172"/>
      <c r="G126" s="172"/>
      <c r="H126" s="172"/>
      <c r="I126" s="172"/>
      <c r="J126" s="172"/>
      <c r="K126" s="172"/>
      <c r="L126" s="172"/>
      <c r="M126" s="172"/>
      <c r="N126" s="172"/>
      <c r="O126" s="173">
        <f>AL133</f>
        <v>0.9</v>
      </c>
      <c r="P126" s="173"/>
      <c r="Q126" s="173"/>
      <c r="R126" s="173"/>
      <c r="S126" s="173"/>
      <c r="T126" s="165"/>
      <c r="U126" s="2"/>
      <c r="V126" s="2"/>
      <c r="W126" s="2"/>
      <c r="X126" s="2"/>
      <c r="Y126" s="176" t="s">
        <v>116</v>
      </c>
      <c r="Z126" s="177"/>
      <c r="AA126" s="177"/>
      <c r="AB126" s="177"/>
      <c r="AC126" s="161">
        <f>0.15</f>
        <v>0.15</v>
      </c>
      <c r="AD126" s="161"/>
      <c r="AE126" s="161"/>
      <c r="AF126" s="2"/>
      <c r="AG126" s="2"/>
      <c r="AH126" s="175"/>
      <c r="AI126" s="175"/>
      <c r="AJ126" s="31"/>
      <c r="AK126" s="2"/>
      <c r="AL126" s="2"/>
      <c r="AM126" s="2"/>
      <c r="AN126" s="2"/>
      <c r="AO126" s="37"/>
    </row>
    <row r="127" spans="1:43" ht="13.5" customHeight="1" x14ac:dyDescent="0.25">
      <c r="A127" s="37"/>
      <c r="B127" s="38"/>
      <c r="C127" s="2"/>
      <c r="D127" s="168"/>
      <c r="E127" s="172" t="s">
        <v>113</v>
      </c>
      <c r="F127" s="172"/>
      <c r="G127" s="172"/>
      <c r="H127" s="172"/>
      <c r="I127" s="172"/>
      <c r="J127" s="172"/>
      <c r="K127" s="172"/>
      <c r="L127" s="172"/>
      <c r="M127" s="172"/>
      <c r="N127" s="172"/>
      <c r="O127" s="173">
        <f>Y132</f>
        <v>0.9</v>
      </c>
      <c r="P127" s="173"/>
      <c r="Q127" s="173"/>
      <c r="R127" s="173"/>
      <c r="S127" s="173"/>
      <c r="T127" s="166"/>
      <c r="U127" s="2"/>
      <c r="V127" s="2"/>
      <c r="W127" s="2"/>
      <c r="X127" s="2"/>
      <c r="Y127" s="38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37"/>
    </row>
    <row r="128" spans="1:43" ht="3.75" customHeight="1" x14ac:dyDescent="0.25">
      <c r="A128" s="37"/>
      <c r="B128" s="3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38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161">
        <f>M21</f>
        <v>0.35</v>
      </c>
      <c r="AM128" s="161"/>
      <c r="AN128" s="161"/>
      <c r="AO128" s="36"/>
      <c r="AP128" s="12"/>
      <c r="AQ128" s="12"/>
    </row>
    <row r="129" spans="1:43" ht="12" customHeight="1" x14ac:dyDescent="0.25">
      <c r="A129" s="37"/>
      <c r="B129" s="38"/>
      <c r="C129" s="2"/>
      <c r="D129" s="2"/>
      <c r="E129" s="2"/>
      <c r="F129" s="179">
        <f>O123</f>
        <v>0.15</v>
      </c>
      <c r="G129" s="179"/>
      <c r="H129" s="17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11"/>
      <c r="X129" s="11"/>
      <c r="Y129" s="39"/>
      <c r="Z129" s="11"/>
      <c r="AA129" s="161">
        <f>M30</f>
        <v>0.2</v>
      </c>
      <c r="AB129" s="180"/>
      <c r="AC129" s="180"/>
      <c r="AD129" s="2"/>
      <c r="AE129" s="2"/>
      <c r="AF129" s="2"/>
      <c r="AG129" s="2"/>
      <c r="AH129" s="2"/>
      <c r="AI129" s="2"/>
      <c r="AJ129" s="2"/>
      <c r="AK129" s="2"/>
      <c r="AL129" s="161"/>
      <c r="AM129" s="161"/>
      <c r="AN129" s="161"/>
      <c r="AO129" s="37"/>
    </row>
    <row r="130" spans="1:43" ht="12" customHeight="1" x14ac:dyDescent="0.25">
      <c r="A130" s="37"/>
      <c r="B130" s="3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38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37"/>
    </row>
    <row r="131" spans="1:43" ht="14.25" customHeight="1" x14ac:dyDescent="0.25">
      <c r="A131" s="37"/>
      <c r="B131" s="3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38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37"/>
    </row>
    <row r="132" spans="1:43" ht="15" customHeight="1" x14ac:dyDescent="0.25">
      <c r="A132" s="37"/>
      <c r="B132" s="38"/>
      <c r="C132" s="179">
        <f>O124</f>
        <v>0.35</v>
      </c>
      <c r="D132" s="179"/>
      <c r="E132" s="17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11"/>
      <c r="X132" s="11"/>
      <c r="Y132" s="161">
        <f>M29</f>
        <v>0.9</v>
      </c>
      <c r="Z132" s="161"/>
      <c r="AA132" s="161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37"/>
    </row>
    <row r="133" spans="1:43" ht="12" customHeight="1" x14ac:dyDescent="0.25">
      <c r="A133" s="37"/>
      <c r="B133" s="3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38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161">
        <f>M28</f>
        <v>0.9</v>
      </c>
      <c r="AM133" s="161"/>
      <c r="AN133" s="161"/>
      <c r="AO133" s="36"/>
      <c r="AP133" s="12"/>
      <c r="AQ133" s="12"/>
    </row>
    <row r="134" spans="1:43" ht="12" customHeight="1" x14ac:dyDescent="0.25">
      <c r="A134" s="37"/>
      <c r="B134" s="3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38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37"/>
    </row>
    <row r="135" spans="1:43" ht="12" customHeight="1" x14ac:dyDescent="0.25">
      <c r="A135" s="37"/>
      <c r="B135" s="38"/>
      <c r="C135" s="179">
        <f>O126</f>
        <v>0.9</v>
      </c>
      <c r="D135" s="179"/>
      <c r="E135" s="17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38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37"/>
    </row>
    <row r="136" spans="1:43" ht="12" customHeight="1" x14ac:dyDescent="0.25">
      <c r="A136" s="37"/>
      <c r="B136" s="3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38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37"/>
    </row>
    <row r="137" spans="1:43" ht="12" customHeight="1" x14ac:dyDescent="0.25">
      <c r="A137" s="37"/>
      <c r="B137" s="3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38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37"/>
    </row>
    <row r="138" spans="1:43" ht="12" customHeight="1" x14ac:dyDescent="0.25">
      <c r="A138" s="37"/>
      <c r="B138" s="38"/>
      <c r="C138" s="2"/>
      <c r="D138" s="2"/>
      <c r="E138" s="2"/>
      <c r="F138" s="179">
        <f>O125</f>
        <v>0.4</v>
      </c>
      <c r="G138" s="179"/>
      <c r="H138" s="17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4"/>
      <c r="Y138" s="40"/>
      <c r="Z138" s="14"/>
      <c r="AA138" s="14"/>
      <c r="AB138" s="14"/>
      <c r="AC138" s="14"/>
      <c r="AD138" s="14"/>
      <c r="AE138" s="14"/>
      <c r="AF138" s="14"/>
      <c r="AG138" s="178">
        <f>M27</f>
        <v>0.4</v>
      </c>
      <c r="AH138" s="178"/>
      <c r="AI138" s="2"/>
      <c r="AJ138" s="2"/>
      <c r="AK138" s="2"/>
      <c r="AL138" s="2"/>
      <c r="AM138" s="2"/>
      <c r="AN138" s="2"/>
      <c r="AO138" s="37"/>
    </row>
    <row r="139" spans="1:43" ht="12" customHeight="1" x14ac:dyDescent="0.25">
      <c r="A139" s="37"/>
      <c r="B139" s="41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1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3"/>
    </row>
    <row r="140" spans="1:43" ht="5.25" customHeight="1" x14ac:dyDescent="0.25"/>
    <row r="141" spans="1:43" ht="3.75" customHeight="1" x14ac:dyDescent="0.25"/>
    <row r="142" spans="1:43" ht="3.75" customHeight="1" x14ac:dyDescent="0.25"/>
  </sheetData>
  <sheetProtection selectLockedCells="1"/>
  <mergeCells count="389">
    <mergeCell ref="C35:L35"/>
    <mergeCell ref="AB65:AF69"/>
    <mergeCell ref="B105:K105"/>
    <mergeCell ref="S119:T119"/>
    <mergeCell ref="S99:V103"/>
    <mergeCell ref="AG65:AJ65"/>
    <mergeCell ref="AG66:AJ66"/>
    <mergeCell ref="Q116:R116"/>
    <mergeCell ref="D111:J111"/>
    <mergeCell ref="K111:M111"/>
    <mergeCell ref="K112:M112"/>
    <mergeCell ref="O112:P112"/>
    <mergeCell ref="B114:K114"/>
    <mergeCell ref="K113:M113"/>
    <mergeCell ref="O113:P113"/>
    <mergeCell ref="O111:P111"/>
    <mergeCell ref="B103:I103"/>
    <mergeCell ref="J103:L103"/>
    <mergeCell ref="M103:O103"/>
    <mergeCell ref="B93:J93"/>
    <mergeCell ref="B95:K95"/>
    <mergeCell ref="B98:I98"/>
    <mergeCell ref="AK65:AO65"/>
    <mergeCell ref="Q117:R117"/>
    <mergeCell ref="P103:R103"/>
    <mergeCell ref="J101:L101"/>
    <mergeCell ref="M101:O101"/>
    <mergeCell ref="P101:R101"/>
    <mergeCell ref="B102:I102"/>
    <mergeCell ref="J102:L102"/>
    <mergeCell ref="M102:O102"/>
    <mergeCell ref="V109:X109"/>
    <mergeCell ref="Y105:AO105"/>
    <mergeCell ref="AG107:AI107"/>
    <mergeCell ref="AG108:AI108"/>
    <mergeCell ref="U88:X88"/>
    <mergeCell ref="AL111:AN111"/>
    <mergeCell ref="V107:X107"/>
    <mergeCell ref="D109:J109"/>
    <mergeCell ref="K109:M109"/>
    <mergeCell ref="N109:P109"/>
    <mergeCell ref="B116:I116"/>
    <mergeCell ref="J116:K116"/>
    <mergeCell ref="L116:N116"/>
    <mergeCell ref="O116:P116"/>
    <mergeCell ref="O117:P117"/>
    <mergeCell ref="Y132:AA132"/>
    <mergeCell ref="AL133:AN133"/>
    <mergeCell ref="AG138:AH138"/>
    <mergeCell ref="AH124:AI124"/>
    <mergeCell ref="C132:E132"/>
    <mergeCell ref="C135:E135"/>
    <mergeCell ref="O127:S127"/>
    <mergeCell ref="F138:H138"/>
    <mergeCell ref="F129:H129"/>
    <mergeCell ref="E126:N126"/>
    <mergeCell ref="O124:S124"/>
    <mergeCell ref="O125:S125"/>
    <mergeCell ref="O126:S126"/>
    <mergeCell ref="AL128:AN129"/>
    <mergeCell ref="AA129:AC129"/>
    <mergeCell ref="E127:N127"/>
    <mergeCell ref="E124:N124"/>
    <mergeCell ref="E125:N125"/>
    <mergeCell ref="AL119:AN119"/>
    <mergeCell ref="Q119:R119"/>
    <mergeCell ref="K119:O119"/>
    <mergeCell ref="B117:I117"/>
    <mergeCell ref="J117:K117"/>
    <mergeCell ref="L117:N117"/>
    <mergeCell ref="O122:S122"/>
    <mergeCell ref="T122:T127"/>
    <mergeCell ref="D122:D127"/>
    <mergeCell ref="E122:N122"/>
    <mergeCell ref="E123:N123"/>
    <mergeCell ref="Q118:R118"/>
    <mergeCell ref="O118:P118"/>
    <mergeCell ref="O123:S123"/>
    <mergeCell ref="B119:J119"/>
    <mergeCell ref="D121:T121"/>
    <mergeCell ref="AH126:AI126"/>
    <mergeCell ref="Y126:AB126"/>
    <mergeCell ref="AC126:AE126"/>
    <mergeCell ref="J98:L98"/>
    <mergeCell ref="M98:O98"/>
    <mergeCell ref="P98:R98"/>
    <mergeCell ref="P102:R102"/>
    <mergeCell ref="B99:I99"/>
    <mergeCell ref="J99:L99"/>
    <mergeCell ref="M99:O99"/>
    <mergeCell ref="P99:R99"/>
    <mergeCell ref="B100:I100"/>
    <mergeCell ref="J100:L100"/>
    <mergeCell ref="M100:O100"/>
    <mergeCell ref="P100:R100"/>
    <mergeCell ref="B101:I101"/>
    <mergeCell ref="U87:X87"/>
    <mergeCell ref="S79:V83"/>
    <mergeCell ref="S98:V98"/>
    <mergeCell ref="D89:J89"/>
    <mergeCell ref="K89:M89"/>
    <mergeCell ref="N89:P89"/>
    <mergeCell ref="D91:J91"/>
    <mergeCell ref="K91:M91"/>
    <mergeCell ref="O91:P91"/>
    <mergeCell ref="K92:M92"/>
    <mergeCell ref="O92:P92"/>
    <mergeCell ref="L95:U96"/>
    <mergeCell ref="B85:K85"/>
    <mergeCell ref="B87:O87"/>
    <mergeCell ref="Q87:T87"/>
    <mergeCell ref="J82:L82"/>
    <mergeCell ref="M82:O82"/>
    <mergeCell ref="P82:R82"/>
    <mergeCell ref="J83:L83"/>
    <mergeCell ref="M83:O83"/>
    <mergeCell ref="P83:R83"/>
    <mergeCell ref="B82:I82"/>
    <mergeCell ref="B83:I83"/>
    <mergeCell ref="J80:L80"/>
    <mergeCell ref="M80:O80"/>
    <mergeCell ref="P80:R80"/>
    <mergeCell ref="J81:L81"/>
    <mergeCell ref="M81:O81"/>
    <mergeCell ref="B74:K74"/>
    <mergeCell ref="B76:K76"/>
    <mergeCell ref="B78:I78"/>
    <mergeCell ref="B80:I80"/>
    <mergeCell ref="B81:I81"/>
    <mergeCell ref="B79:I79"/>
    <mergeCell ref="J79:L79"/>
    <mergeCell ref="M79:O79"/>
    <mergeCell ref="P81:R81"/>
    <mergeCell ref="P79:R79"/>
    <mergeCell ref="AK67:AO67"/>
    <mergeCell ref="AK68:AO68"/>
    <mergeCell ref="AK69:AO69"/>
    <mergeCell ref="B72:J72"/>
    <mergeCell ref="AG68:AJ68"/>
    <mergeCell ref="AG69:AJ69"/>
    <mergeCell ref="AG67:AJ67"/>
    <mergeCell ref="S78:V78"/>
    <mergeCell ref="J78:L78"/>
    <mergeCell ref="M78:O78"/>
    <mergeCell ref="P78:R78"/>
    <mergeCell ref="B71:AO71"/>
    <mergeCell ref="V61:AA61"/>
    <mergeCell ref="AI62:AJ62"/>
    <mergeCell ref="AG59:AH59"/>
    <mergeCell ref="AI59:AJ59"/>
    <mergeCell ref="AK59:AO59"/>
    <mergeCell ref="V63:AA63"/>
    <mergeCell ref="AB63:AF63"/>
    <mergeCell ref="V59:AA60"/>
    <mergeCell ref="V62:AA62"/>
    <mergeCell ref="AB62:AF62"/>
    <mergeCell ref="AK62:AL62"/>
    <mergeCell ref="AN62:AO62"/>
    <mergeCell ref="AK63:AL63"/>
    <mergeCell ref="AN63:AO63"/>
    <mergeCell ref="AI58:AJ58"/>
    <mergeCell ref="AI53:AJ53"/>
    <mergeCell ref="AI54:AJ54"/>
    <mergeCell ref="AK53:AO53"/>
    <mergeCell ref="AK54:AO54"/>
    <mergeCell ref="AG62:AH62"/>
    <mergeCell ref="AB60:AF60"/>
    <mergeCell ref="AB61:AF61"/>
    <mergeCell ref="AG60:AH60"/>
    <mergeCell ref="AI60:AJ60"/>
    <mergeCell ref="AB57:AF57"/>
    <mergeCell ref="AB53:AF53"/>
    <mergeCell ref="AK60:AO60"/>
    <mergeCell ref="AK58:AO58"/>
    <mergeCell ref="V51:AA52"/>
    <mergeCell ref="V53:AA53"/>
    <mergeCell ref="AG52:AJ52"/>
    <mergeCell ref="C41:L41"/>
    <mergeCell ref="B47:O47"/>
    <mergeCell ref="B48:O48"/>
    <mergeCell ref="B49:O49"/>
    <mergeCell ref="D59:J59"/>
    <mergeCell ref="K59:M59"/>
    <mergeCell ref="O59:P59"/>
    <mergeCell ref="AG58:AH58"/>
    <mergeCell ref="AG53:AH53"/>
    <mergeCell ref="AG54:AH54"/>
    <mergeCell ref="AG55:AH55"/>
    <mergeCell ref="V58:AA58"/>
    <mergeCell ref="AB58:AF58"/>
    <mergeCell ref="AB59:AF59"/>
    <mergeCell ref="AG47:AJ47"/>
    <mergeCell ref="V57:AA57"/>
    <mergeCell ref="AG57:AH57"/>
    <mergeCell ref="P47:S47"/>
    <mergeCell ref="P48:S48"/>
    <mergeCell ref="P49:S49"/>
    <mergeCell ref="D42:L42"/>
    <mergeCell ref="D51:R51"/>
    <mergeCell ref="D52:L52"/>
    <mergeCell ref="M52:O52"/>
    <mergeCell ref="P52:R52"/>
    <mergeCell ref="D54:R54"/>
    <mergeCell ref="M55:O55"/>
    <mergeCell ref="P55:R55"/>
    <mergeCell ref="D57:J57"/>
    <mergeCell ref="K57:M57"/>
    <mergeCell ref="N57:P57"/>
    <mergeCell ref="R56:T56"/>
    <mergeCell ref="R57:T57"/>
    <mergeCell ref="C55:L55"/>
    <mergeCell ref="AG45:AJ45"/>
    <mergeCell ref="AK45:AN45"/>
    <mergeCell ref="M41:O41"/>
    <mergeCell ref="P41:R41"/>
    <mergeCell ref="M42:O42"/>
    <mergeCell ref="P42:R42"/>
    <mergeCell ref="D38:R38"/>
    <mergeCell ref="D39:L39"/>
    <mergeCell ref="M36:O36"/>
    <mergeCell ref="P36:R36"/>
    <mergeCell ref="W45:Z45"/>
    <mergeCell ref="AA45:AD45"/>
    <mergeCell ref="M39:O39"/>
    <mergeCell ref="P39:R39"/>
    <mergeCell ref="D40:L40"/>
    <mergeCell ref="M40:O40"/>
    <mergeCell ref="P40:R40"/>
    <mergeCell ref="D43:L43"/>
    <mergeCell ref="M43:O43"/>
    <mergeCell ref="P43:R43"/>
    <mergeCell ref="M44:O44"/>
    <mergeCell ref="P44:R44"/>
    <mergeCell ref="H44:L44"/>
    <mergeCell ref="C36:L36"/>
    <mergeCell ref="B24:L24"/>
    <mergeCell ref="M24:O24"/>
    <mergeCell ref="P24:R24"/>
    <mergeCell ref="AG43:AN43"/>
    <mergeCell ref="AG44:AJ44"/>
    <mergeCell ref="AK44:AN44"/>
    <mergeCell ref="M29:O29"/>
    <mergeCell ref="P29:R29"/>
    <mergeCell ref="D30:L30"/>
    <mergeCell ref="M30:O30"/>
    <mergeCell ref="W44:Z44"/>
    <mergeCell ref="W43:AD43"/>
    <mergeCell ref="AA44:AD44"/>
    <mergeCell ref="D26:R26"/>
    <mergeCell ref="M27:O27"/>
    <mergeCell ref="P27:R27"/>
    <mergeCell ref="P33:R33"/>
    <mergeCell ref="M28:O28"/>
    <mergeCell ref="D28:L28"/>
    <mergeCell ref="M33:O33"/>
    <mergeCell ref="D32:R32"/>
    <mergeCell ref="D33:L33"/>
    <mergeCell ref="E27:L27"/>
    <mergeCell ref="B27:D27"/>
    <mergeCell ref="M22:O22"/>
    <mergeCell ref="P22:R22"/>
    <mergeCell ref="M23:O23"/>
    <mergeCell ref="P23:R23"/>
    <mergeCell ref="B22:L22"/>
    <mergeCell ref="B23:L23"/>
    <mergeCell ref="D20:L20"/>
    <mergeCell ref="M20:O20"/>
    <mergeCell ref="P20:R20"/>
    <mergeCell ref="D21:L21"/>
    <mergeCell ref="M21:O21"/>
    <mergeCell ref="P21:R21"/>
    <mergeCell ref="D18:L18"/>
    <mergeCell ref="M18:O18"/>
    <mergeCell ref="P18:R18"/>
    <mergeCell ref="D19:L19"/>
    <mergeCell ref="M19:O19"/>
    <mergeCell ref="P19:R19"/>
    <mergeCell ref="D16:L16"/>
    <mergeCell ref="M16:O16"/>
    <mergeCell ref="P16:R16"/>
    <mergeCell ref="D17:L17"/>
    <mergeCell ref="M17:O17"/>
    <mergeCell ref="P17:R17"/>
    <mergeCell ref="V17:X18"/>
    <mergeCell ref="Y18:AJ18"/>
    <mergeCell ref="AK18:AO18"/>
    <mergeCell ref="V12:X12"/>
    <mergeCell ref="V13:X13"/>
    <mergeCell ref="Y12:AJ12"/>
    <mergeCell ref="Y13:AJ13"/>
    <mergeCell ref="V14:X14"/>
    <mergeCell ref="Y14:AJ14"/>
    <mergeCell ref="AK12:AO12"/>
    <mergeCell ref="AK13:AO13"/>
    <mergeCell ref="AK14:AO14"/>
    <mergeCell ref="AK15:AO15"/>
    <mergeCell ref="AK16:AO16"/>
    <mergeCell ref="AK17:AO17"/>
    <mergeCell ref="V16:X16"/>
    <mergeCell ref="V108:X108"/>
    <mergeCell ref="Z72:AM72"/>
    <mergeCell ref="D6:R6"/>
    <mergeCell ref="D12:R12"/>
    <mergeCell ref="D14:L14"/>
    <mergeCell ref="M14:O14"/>
    <mergeCell ref="P14:R14"/>
    <mergeCell ref="D10:L10"/>
    <mergeCell ref="M7:O7"/>
    <mergeCell ref="M8:O8"/>
    <mergeCell ref="M9:O9"/>
    <mergeCell ref="P7:R7"/>
    <mergeCell ref="P9:Q9"/>
    <mergeCell ref="D7:L7"/>
    <mergeCell ref="D8:L8"/>
    <mergeCell ref="D9:L9"/>
    <mergeCell ref="P8:R8"/>
    <mergeCell ref="P10:R10"/>
    <mergeCell ref="P35:R35"/>
    <mergeCell ref="P30:R30"/>
    <mergeCell ref="B29:L29"/>
    <mergeCell ref="V20:AO20"/>
    <mergeCell ref="Y16:AJ16"/>
    <mergeCell ref="Y17:AJ17"/>
    <mergeCell ref="V50:AO50"/>
    <mergeCell ref="AK51:AO51"/>
    <mergeCell ref="AK52:AO52"/>
    <mergeCell ref="AK46:AN46"/>
    <mergeCell ref="AK47:AN47"/>
    <mergeCell ref="AK57:AO57"/>
    <mergeCell ref="AK66:AO66"/>
    <mergeCell ref="AG61:AH61"/>
    <mergeCell ref="AI61:AJ61"/>
    <mergeCell ref="AK61:AL61"/>
    <mergeCell ref="AN61:AO61"/>
    <mergeCell ref="AI55:AJ55"/>
    <mergeCell ref="AK56:AO56"/>
    <mergeCell ref="AK55:AO55"/>
    <mergeCell ref="AG48:AJ48"/>
    <mergeCell ref="AK48:AN48"/>
    <mergeCell ref="AG51:AJ51"/>
    <mergeCell ref="AG56:AH56"/>
    <mergeCell ref="AI56:AJ56"/>
    <mergeCell ref="AI57:AJ57"/>
    <mergeCell ref="V55:AA56"/>
    <mergeCell ref="AB55:AF55"/>
    <mergeCell ref="AB56:AF56"/>
    <mergeCell ref="V54:AA54"/>
    <mergeCell ref="AG46:AJ46"/>
    <mergeCell ref="P28:R28"/>
    <mergeCell ref="Z41:AK41"/>
    <mergeCell ref="AJ124:AO125"/>
    <mergeCell ref="AH109:AO109"/>
    <mergeCell ref="Z109:AE109"/>
    <mergeCell ref="Y107:AF107"/>
    <mergeCell ref="Y108:AF108"/>
    <mergeCell ref="D34:L34"/>
    <mergeCell ref="M34:O34"/>
    <mergeCell ref="P34:R34"/>
    <mergeCell ref="M35:O35"/>
    <mergeCell ref="W46:Z46"/>
    <mergeCell ref="W47:Z47"/>
    <mergeCell ref="W48:Z48"/>
    <mergeCell ref="AA46:AD46"/>
    <mergeCell ref="AA47:AD47"/>
    <mergeCell ref="AA48:AD48"/>
    <mergeCell ref="C46:O46"/>
    <mergeCell ref="P46:S46"/>
    <mergeCell ref="B107:P107"/>
    <mergeCell ref="R107:U107"/>
    <mergeCell ref="AB54:AF54"/>
    <mergeCell ref="AB51:AF52"/>
    <mergeCell ref="B2:AO4"/>
    <mergeCell ref="V7:AJ8"/>
    <mergeCell ref="V15:X15"/>
    <mergeCell ref="Y15:AJ15"/>
    <mergeCell ref="AK7:AO7"/>
    <mergeCell ref="AK8:AO8"/>
    <mergeCell ref="V6:AO6"/>
    <mergeCell ref="Y10:AJ10"/>
    <mergeCell ref="Y11:AJ11"/>
    <mergeCell ref="AK9:AO9"/>
    <mergeCell ref="AK10:AO10"/>
    <mergeCell ref="M10:O10"/>
    <mergeCell ref="D15:L15"/>
    <mergeCell ref="M15:O15"/>
    <mergeCell ref="P15:R15"/>
    <mergeCell ref="AK11:AO11"/>
    <mergeCell ref="V9:X11"/>
    <mergeCell ref="Y9:AJ9"/>
  </mergeCells>
  <pageMargins left="0.78740157480314965" right="0.39370078740157483" top="0.78740157480314965" bottom="0.59055118110236227" header="0.19685039370078741" footer="0.11811023622047245"/>
  <pageSetup paperSize="9" scale="84" orientation="portrait" r:id="rId1"/>
  <rowBreaks count="1" manualBreakCount="1">
    <brk id="70" max="4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DISEÑO DE CIMIENTOS CORRIDOS</vt:lpstr>
      <vt:lpstr>'DISEÑO DE CIMIENTOS CORRIDOS'!Área_de_impresión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ROMARIO</cp:lastModifiedBy>
  <cp:lastPrinted>2016-03-17T13:38:21Z</cp:lastPrinted>
  <dcterms:created xsi:type="dcterms:W3CDTF">2012-05-14T02:59:38Z</dcterms:created>
  <dcterms:modified xsi:type="dcterms:W3CDTF">2022-07-21T01:31:15Z</dcterms:modified>
</cp:coreProperties>
</file>