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hdgj/Desktop/"/>
    </mc:Choice>
  </mc:AlternateContent>
  <xr:revisionPtr revIDLastSave="0" documentId="8_{BB944727-80C6-0649-B8F7-322D8119384E}" xr6:coauthVersionLast="46" xr6:coauthVersionMax="46" xr10:uidLastSave="{00000000-0000-0000-0000-000000000000}"/>
  <bookViews>
    <workbookView xWindow="360" yWindow="460" windowWidth="20660" windowHeight="15820"/>
  </bookViews>
  <sheets>
    <sheet name="Para AD 600" sheetId="1" r:id="rId1"/>
  </sheets>
  <calcPr calcId="191029"/>
</workbook>
</file>

<file path=xl/calcChain.xml><?xml version="1.0" encoding="utf-8"?>
<calcChain xmlns="http://schemas.openxmlformats.org/spreadsheetml/2006/main">
  <c r="B37" i="1" l="1"/>
  <c r="B40" i="1"/>
  <c r="B498" i="1"/>
  <c r="B502" i="1"/>
  <c r="B509" i="1"/>
  <c r="C235" i="1"/>
  <c r="B178" i="1"/>
  <c r="B182" i="1"/>
  <c r="B21" i="1"/>
  <c r="B209" i="1"/>
  <c r="B349" i="1" s="1"/>
  <c r="B483" i="1"/>
  <c r="B523" i="1"/>
  <c r="D530" i="1"/>
  <c r="B507" i="1"/>
  <c r="B316" i="1"/>
  <c r="B454" i="1"/>
  <c r="D467" i="1"/>
  <c r="B419" i="1"/>
  <c r="B438" i="1"/>
  <c r="D441" i="1"/>
  <c r="B362" i="1"/>
  <c r="D325" i="1"/>
  <c r="B116" i="1"/>
  <c r="D121" i="1"/>
  <c r="B113" i="1"/>
  <c r="D119" i="1"/>
  <c r="B52" i="1"/>
  <c r="D66" i="1"/>
  <c r="B95" i="1"/>
  <c r="B109" i="1"/>
  <c r="B121" i="1"/>
  <c r="B61" i="1"/>
  <c r="B66" i="1" s="1"/>
  <c r="B84" i="1"/>
  <c r="B306" i="1"/>
  <c r="B430" i="1"/>
  <c r="B441" i="1"/>
  <c r="B89" i="1"/>
  <c r="B103" i="1"/>
  <c r="B119" i="1"/>
  <c r="C236" i="1"/>
  <c r="B341" i="1" s="1"/>
  <c r="D349" i="1" s="1"/>
  <c r="B211" i="1"/>
  <c r="B213" i="1"/>
  <c r="B364" i="1"/>
  <c r="B215" i="1"/>
  <c r="B379" i="1"/>
  <c r="B381" i="1"/>
  <c r="B366" i="1"/>
  <c r="B261" i="1" l="1"/>
  <c r="B263" i="1"/>
  <c r="B265" i="1" l="1"/>
  <c r="B274" i="1" s="1"/>
  <c r="B282" i="1"/>
  <c r="B290" i="1" l="1"/>
  <c r="B325" i="1" s="1"/>
  <c r="B485" i="1"/>
  <c r="B461" i="1"/>
  <c r="B464" i="1" s="1"/>
  <c r="B467" i="1" s="1"/>
  <c r="B511" i="1" l="1"/>
  <c r="B528" i="1" s="1"/>
  <c r="B530" i="1" s="1"/>
</calcChain>
</file>

<file path=xl/sharedStrings.xml><?xml version="1.0" encoding="utf-8"?>
<sst xmlns="http://schemas.openxmlformats.org/spreadsheetml/2006/main" count="381" uniqueCount="275">
  <si>
    <t>DISEÑO DE LOSA CON PLACA COLABORANTE</t>
  </si>
  <si>
    <t xml:space="preserve">δadm = </t>
  </si>
  <si>
    <t>cm</t>
  </si>
  <si>
    <t xml:space="preserve">Peso Propio de la Losa: </t>
  </si>
  <si>
    <t>: Carga muerta por unidad de longitud (kgf/m).</t>
  </si>
  <si>
    <t>γcon =</t>
  </si>
  <si>
    <t>t =</t>
  </si>
  <si>
    <r>
      <t>m</t>
    </r>
    <r>
      <rPr>
        <vertAlign val="superscript"/>
        <sz val="12"/>
        <rFont val="Garamond"/>
        <family val="1"/>
      </rPr>
      <t>2</t>
    </r>
    <r>
      <rPr>
        <sz val="12"/>
        <rFont val="Garamond"/>
        <family val="1"/>
      </rPr>
      <t>/m</t>
    </r>
  </si>
  <si>
    <t>: Peso especifico del concreto</t>
  </si>
  <si>
    <t>: Peso de concreto por unidad de longitud (kgf/m).</t>
  </si>
  <si>
    <t>kg/m</t>
  </si>
  <si>
    <t xml:space="preserve">: Carga Muerta </t>
  </si>
  <si>
    <t>: Carga Viva</t>
  </si>
  <si>
    <t>Wl =</t>
  </si>
  <si>
    <t>Lsd =</t>
  </si>
  <si>
    <t>m</t>
  </si>
  <si>
    <t>Luz libre  de la losa</t>
  </si>
  <si>
    <t>b :</t>
  </si>
  <si>
    <t xml:space="preserve">δcal  = </t>
  </si>
  <si>
    <t>Ancho de análisis</t>
  </si>
  <si>
    <t>Verificar :</t>
  </si>
  <si>
    <t>Para tres tramos:</t>
  </si>
  <si>
    <t>El mayor de:</t>
  </si>
  <si>
    <t>ó</t>
  </si>
  <si>
    <t>y</t>
  </si>
  <si>
    <t>Datos:</t>
  </si>
  <si>
    <t>Kgf</t>
  </si>
  <si>
    <t>OK</t>
  </si>
  <si>
    <r>
      <t>2.</t>
    </r>
    <r>
      <rPr>
        <b/>
        <sz val="7"/>
        <rFont val="Times New Roman"/>
        <family val="1"/>
      </rPr>
      <t>  </t>
    </r>
    <r>
      <rPr>
        <b/>
        <sz val="12"/>
        <rFont val="Garamond"/>
        <family val="1"/>
      </rPr>
      <t>ESFUERZOS DE TRACCIÓN  POR FLEXIÓN EN EL SISTEMA NO COMPUESTO:</t>
    </r>
  </si>
  <si>
    <t>2.1. Cálculo de Momentos</t>
  </si>
  <si>
    <t>2.2. Cálculo de Esfuerzos</t>
  </si>
  <si>
    <t>fy =</t>
  </si>
  <si>
    <r>
      <t>kgf/cm</t>
    </r>
    <r>
      <rPr>
        <vertAlign val="superscript"/>
        <sz val="11"/>
        <rFont val="Garamond"/>
        <family val="1"/>
      </rPr>
      <t>2</t>
    </r>
  </si>
  <si>
    <t>Entonces, verificar que:</t>
  </si>
  <si>
    <r>
      <t>3.</t>
    </r>
    <r>
      <rPr>
        <b/>
        <sz val="7"/>
        <rFont val="Times New Roman"/>
        <family val="1"/>
      </rPr>
      <t xml:space="preserve"> - </t>
    </r>
    <r>
      <rPr>
        <b/>
        <sz val="12"/>
        <rFont val="Garamond"/>
        <family val="1"/>
      </rPr>
      <t>CÁLCULO DE ESFUERZOS ADMISIBLES EN EL SISTEMA COMPUESTO</t>
    </r>
  </si>
  <si>
    <t>d =</t>
  </si>
  <si>
    <t>Para AD-600</t>
  </si>
  <si>
    <t>tc =</t>
  </si>
  <si>
    <t>n</t>
  </si>
  <si>
    <t>f’c   (kgf/cm2)</t>
  </si>
  <si>
    <t>420 o más.</t>
  </si>
  <si>
    <t>320 a 420</t>
  </si>
  <si>
    <t>250 a 320</t>
  </si>
  <si>
    <t>210 a 250</t>
  </si>
  <si>
    <t xml:space="preserve">Ratio entre el módulo de elasticidad del acero </t>
  </si>
  <si>
    <t>y el módulo de elasticidad del concreto</t>
  </si>
  <si>
    <t>Cálculos:</t>
  </si>
  <si>
    <t>Cs =</t>
  </si>
  <si>
    <t>Wr =</t>
  </si>
  <si>
    <t>Fórmulas:</t>
  </si>
  <si>
    <t xml:space="preserve"> </t>
  </si>
  <si>
    <r>
      <t>3.4.- Cálculo del Y</t>
    </r>
    <r>
      <rPr>
        <vertAlign val="subscript"/>
        <sz val="12"/>
        <rFont val="Garamond"/>
        <family val="1"/>
      </rPr>
      <t>prom.</t>
    </r>
    <r>
      <rPr>
        <sz val="12"/>
        <rFont val="Garamond"/>
        <family val="1"/>
      </rPr>
      <t xml:space="preserve"> :</t>
    </r>
  </si>
  <si>
    <t xml:space="preserve">3.6.- Cálculo de Momentos positivos producidos por la carga muerta y viva sin mayorar en condición de apoyo simple </t>
  </si>
  <si>
    <t>Ψ</t>
  </si>
  <si>
    <t>: Apuntalamiento temporal en los tercios de la luz durante el vaciado.</t>
  </si>
  <si>
    <t>: Apuntalamiento temporal el centro de la luz durante el vaciado.</t>
  </si>
  <si>
    <t>: No existe apuntalamiento.</t>
  </si>
  <si>
    <t>kgf-m</t>
  </si>
  <si>
    <t xml:space="preserve">       3.6.3.- Verificación:</t>
  </si>
  <si>
    <r>
      <t>4.-</t>
    </r>
    <r>
      <rPr>
        <b/>
        <sz val="7"/>
        <rFont val="Times New Roman"/>
        <family val="1"/>
      </rPr>
      <t xml:space="preserve"> </t>
    </r>
    <r>
      <rPr>
        <b/>
        <sz val="12"/>
        <rFont val="Garamond"/>
        <family val="1"/>
      </rPr>
      <t>CONDICIÓN DE MOMENTO ÚLTIMO O RESISTENCIA A LA FLEXIÓN</t>
    </r>
  </si>
  <si>
    <t>β1  =</t>
  </si>
  <si>
    <t xml:space="preserve">Para concretos con f’c menores a 280 kgf/cm2 </t>
  </si>
  <si>
    <t>Calibre</t>
  </si>
  <si>
    <t>(gage)</t>
  </si>
  <si>
    <t>(kg/m2)</t>
  </si>
  <si>
    <t>I</t>
  </si>
  <si>
    <t>(cm4/m)</t>
  </si>
  <si>
    <t>Ssup</t>
  </si>
  <si>
    <t>(cm3/m)</t>
  </si>
  <si>
    <t>Sinf</t>
  </si>
  <si>
    <t>Peralte</t>
  </si>
  <si>
    <t>Ancho total</t>
  </si>
  <si>
    <t>Ancho útil</t>
  </si>
  <si>
    <t>Acabado</t>
  </si>
  <si>
    <t>Longitud</t>
  </si>
  <si>
    <t>900 mm</t>
  </si>
  <si>
    <t>galvanizado</t>
  </si>
  <si>
    <t>A medida</t>
  </si>
  <si>
    <t>PLACA COLABORANTE AD-600</t>
  </si>
  <si>
    <t>Kg/m2</t>
  </si>
  <si>
    <t>Altura de losa</t>
  </si>
  <si>
    <t>Volumen de Concreto</t>
  </si>
  <si>
    <t>Carga Muerta</t>
  </si>
  <si>
    <t>60 mm</t>
  </si>
  <si>
    <t>920 mm</t>
  </si>
  <si>
    <t>PROPIEDADES DE LA SECCIÓN DE ACERO: AD-600</t>
  </si>
  <si>
    <t>PROPIEDADES DEL CONCRETO (f’c = 210 kg/cm2) : AD-600</t>
  </si>
  <si>
    <t>≤</t>
  </si>
  <si>
    <t>Ok</t>
  </si>
  <si>
    <t>t (cm)</t>
  </si>
  <si>
    <r>
      <t>M</t>
    </r>
    <r>
      <rPr>
        <vertAlign val="superscript"/>
        <sz val="12"/>
        <color indexed="8"/>
        <rFont val="Times New Roman"/>
        <family val="1"/>
      </rPr>
      <t>3</t>
    </r>
    <r>
      <rPr>
        <sz val="12"/>
        <color indexed="8"/>
        <rFont val="Times New Roman"/>
        <family val="1"/>
      </rPr>
      <t>/m2</t>
    </r>
  </si>
  <si>
    <t>: Area del concreto, De Tabla Nº02</t>
  </si>
  <si>
    <r>
      <t xml:space="preserve"> Acon</t>
    </r>
    <r>
      <rPr>
        <sz val="10"/>
        <rFont val="Garamond"/>
        <family val="1"/>
      </rPr>
      <t>sd</t>
    </r>
    <r>
      <rPr>
        <sz val="12"/>
        <rFont val="Garamond"/>
        <family val="1"/>
      </rPr>
      <t xml:space="preserve"> </t>
    </r>
  </si>
  <si>
    <r>
      <t>M</t>
    </r>
    <r>
      <rPr>
        <vertAlign val="superscript"/>
        <sz val="12"/>
        <color indexed="8"/>
        <rFont val="Times New Roman"/>
        <family val="1"/>
      </rPr>
      <t>2</t>
    </r>
    <r>
      <rPr>
        <sz val="12"/>
        <color indexed="8"/>
        <rFont val="Times New Roman"/>
        <family val="1"/>
      </rPr>
      <t>/m</t>
    </r>
  </si>
  <si>
    <t>: Resistencia del concreto a la compresión</t>
  </si>
  <si>
    <t>PLACA COLABORANTE ACERO DECK: AD - 600</t>
  </si>
  <si>
    <r>
      <t>Ws</t>
    </r>
    <r>
      <rPr>
        <vertAlign val="subscript"/>
        <sz val="12"/>
        <color indexed="8"/>
        <rFont val="Times New Roman"/>
        <family val="1"/>
      </rPr>
      <t>sd</t>
    </r>
  </si>
  <si>
    <t>ó 1.9cm (el valor que sea menor)</t>
  </si>
  <si>
    <t>Condición de tres ó más tramos</t>
  </si>
  <si>
    <t>Luego:</t>
  </si>
  <si>
    <r>
      <t>Y</t>
    </r>
    <r>
      <rPr>
        <vertAlign val="subscript"/>
        <sz val="10"/>
        <rFont val="Arial"/>
        <family val="2"/>
      </rPr>
      <t>cs</t>
    </r>
  </si>
  <si>
    <t>: Apuntalamiento es total</t>
  </si>
  <si>
    <t>4.2.- Cálculo del Momento nominal</t>
  </si>
  <si>
    <t>si:</t>
  </si>
  <si>
    <t>Se reconocerá como losas sub-reforzadas a aquellas que presenten  una cuantía,  menor que la cuantía balanceada</t>
  </si>
  <si>
    <r>
      <t>M</t>
    </r>
    <r>
      <rPr>
        <i/>
        <vertAlign val="subscript"/>
        <sz val="10"/>
        <rFont val="Arial"/>
        <family val="2"/>
      </rPr>
      <t xml:space="preserve">n = </t>
    </r>
  </si>
  <si>
    <t>a =</t>
  </si>
  <si>
    <t>Kg-cm</t>
  </si>
  <si>
    <t xml:space="preserve">Φ = </t>
  </si>
  <si>
    <t>Coefeciente de Reducción del Momento</t>
  </si>
  <si>
    <r>
      <t>M</t>
    </r>
    <r>
      <rPr>
        <i/>
        <vertAlign val="subscript"/>
        <sz val="11"/>
        <rFont val="Arial"/>
        <family val="2"/>
      </rPr>
      <t>d =</t>
    </r>
  </si>
  <si>
    <t>4.3.- Cálculo del Momento del Diseño, para falla de Flexión sub-reforzada</t>
  </si>
  <si>
    <t xml:space="preserve">Nota:  Es obvio que la falla que esperamos tener es la de una losa sub-reforzada, dado que el concreto es un material frágil,  </t>
  </si>
  <si>
    <t xml:space="preserve">          y  si  la  losa  fuera  sobre-reforzada,  podríamos enfrentarnos a una falla tipo colapso.</t>
  </si>
  <si>
    <t>Kg-m</t>
  </si>
  <si>
    <t>5.- DISEÑO POR CORTANTE</t>
  </si>
  <si>
    <t>5.1.- Cálculo del Cortante Nominal</t>
  </si>
  <si>
    <t>5.2- Cálculo del Cortante ültimo a considerar cerca a los apoyos:</t>
  </si>
  <si>
    <r>
      <t>V</t>
    </r>
    <r>
      <rPr>
        <i/>
        <vertAlign val="subscript"/>
        <sz val="10"/>
        <rFont val="Arial"/>
        <family val="2"/>
      </rPr>
      <t>u =</t>
    </r>
  </si>
  <si>
    <r>
      <t>V</t>
    </r>
    <r>
      <rPr>
        <i/>
        <vertAlign val="subscript"/>
        <sz val="10"/>
        <rFont val="Arial"/>
        <family val="2"/>
      </rPr>
      <t>n =</t>
    </r>
  </si>
  <si>
    <r>
      <t>Φ x V</t>
    </r>
    <r>
      <rPr>
        <vertAlign val="subscript"/>
        <sz val="10"/>
        <rFont val="Arial"/>
        <family val="2"/>
      </rPr>
      <t>n =</t>
    </r>
  </si>
  <si>
    <t>kgf</t>
  </si>
  <si>
    <t>Φ =</t>
  </si>
  <si>
    <t>Coeficiente de reducción por corte.</t>
  </si>
  <si>
    <t>5.3.- Verificación por Cortante:</t>
  </si>
  <si>
    <r>
      <t>El área de concreto (A</t>
    </r>
    <r>
      <rPr>
        <vertAlign val="subscript"/>
        <sz val="13"/>
        <rFont val="Garamond"/>
        <family val="1"/>
      </rPr>
      <t>c</t>
    </r>
    <r>
      <rPr>
        <sz val="12"/>
        <rFont val="Garamond"/>
        <family val="1"/>
      </rPr>
      <t xml:space="preserve">) a considerar que contribuye  a  tomar  el  cortante  es igual  </t>
    </r>
  </si>
  <si>
    <t>al  área  formada  por  las  áreas sombreadas en la siguiente figura:</t>
  </si>
  <si>
    <r>
      <t xml:space="preserve">A </t>
    </r>
    <r>
      <rPr>
        <vertAlign val="subscript"/>
        <sz val="12"/>
        <rFont val="Arial"/>
        <family val="2"/>
      </rPr>
      <t>c</t>
    </r>
    <r>
      <rPr>
        <vertAlign val="subscript"/>
        <sz val="10"/>
        <rFont val="Arial"/>
        <family val="2"/>
      </rPr>
      <t xml:space="preserve"> =</t>
    </r>
  </si>
  <si>
    <t>cm2</t>
  </si>
  <si>
    <r>
      <t>Acon</t>
    </r>
    <r>
      <rPr>
        <sz val="10"/>
        <rFont val="Garamond"/>
        <family val="1"/>
      </rPr>
      <t>sd =</t>
    </r>
  </si>
  <si>
    <r>
      <t>Wcon</t>
    </r>
    <r>
      <rPr>
        <vertAlign val="subscript"/>
        <sz val="12"/>
        <rFont val="Garamond"/>
        <family val="1"/>
      </rPr>
      <t xml:space="preserve">sd </t>
    </r>
    <r>
      <rPr>
        <sz val="12"/>
        <rFont val="Garamond"/>
        <family val="1"/>
      </rPr>
      <t>=</t>
    </r>
  </si>
  <si>
    <r>
      <t>Wd</t>
    </r>
    <r>
      <rPr>
        <vertAlign val="subscript"/>
        <sz val="12"/>
        <rFont val="Garamond"/>
        <family val="1"/>
      </rPr>
      <t xml:space="preserve">sd </t>
    </r>
    <r>
      <rPr>
        <sz val="12"/>
        <rFont val="Garamond"/>
        <family val="1"/>
      </rPr>
      <t>=</t>
    </r>
  </si>
  <si>
    <t>6.- ESFUERZO ADMISIBLE A COMPRESIÓN EN EL CONCRETO</t>
  </si>
  <si>
    <r>
      <t>0.45x</t>
    </r>
    <r>
      <rPr>
        <i/>
        <sz val="10"/>
        <rFont val="Arial"/>
        <family val="2"/>
      </rPr>
      <t>f'</t>
    </r>
    <r>
      <rPr>
        <i/>
        <vertAlign val="subscript"/>
        <sz val="10"/>
        <rFont val="Arial"/>
        <family val="2"/>
      </rPr>
      <t>c</t>
    </r>
    <r>
      <rPr>
        <sz val="10"/>
        <rFont val="Arial"/>
      </rPr>
      <t xml:space="preserve"> =</t>
    </r>
  </si>
  <si>
    <r>
      <t>S</t>
    </r>
    <r>
      <rPr>
        <i/>
        <vertAlign val="subscript"/>
        <sz val="10"/>
        <rFont val="Arial"/>
        <family val="2"/>
      </rPr>
      <t>adm :</t>
    </r>
  </si>
  <si>
    <t>Es el esfuerzo admisible</t>
  </si>
  <si>
    <r>
      <t>S</t>
    </r>
    <r>
      <rPr>
        <vertAlign val="subscript"/>
        <sz val="10"/>
        <rFont val="Arial"/>
        <family val="2"/>
      </rPr>
      <t>cc =</t>
    </r>
  </si>
  <si>
    <r>
      <t>Md</t>
    </r>
    <r>
      <rPr>
        <vertAlign val="subscript"/>
        <sz val="10"/>
        <rFont val="Arial"/>
        <family val="2"/>
      </rPr>
      <t>sd</t>
    </r>
    <r>
      <rPr>
        <sz val="10"/>
        <rFont val="Arial"/>
        <family val="2"/>
      </rPr>
      <t xml:space="preserve"> + Ml</t>
    </r>
    <r>
      <rPr>
        <vertAlign val="subscript"/>
        <sz val="10"/>
        <rFont val="Arial"/>
        <family val="2"/>
      </rPr>
      <t xml:space="preserve">sd </t>
    </r>
    <r>
      <rPr>
        <sz val="10"/>
        <rFont val="Arial"/>
        <family val="2"/>
      </rPr>
      <t xml:space="preserve">  =  </t>
    </r>
  </si>
  <si>
    <r>
      <t xml:space="preserve">                                                                 S</t>
    </r>
    <r>
      <rPr>
        <vertAlign val="subscript"/>
        <sz val="10"/>
        <rFont val="Arial"/>
        <family val="2"/>
      </rPr>
      <t>cc</t>
    </r>
    <r>
      <rPr>
        <sz val="10"/>
        <rFont val="Arial"/>
      </rPr>
      <t xml:space="preserve"> x n</t>
    </r>
  </si>
  <si>
    <r>
      <t>S</t>
    </r>
    <r>
      <rPr>
        <i/>
        <vertAlign val="subscript"/>
        <sz val="10"/>
        <rFont val="Arial"/>
        <family val="2"/>
      </rPr>
      <t>cc :</t>
    </r>
  </si>
  <si>
    <t>Módulo elástico de sección superior para la sección compuesta (cm3)</t>
  </si>
  <si>
    <r>
      <t>f</t>
    </r>
    <r>
      <rPr>
        <i/>
        <vertAlign val="superscript"/>
        <sz val="10"/>
        <rFont val="Arial"/>
        <family val="2"/>
      </rPr>
      <t>+</t>
    </r>
    <r>
      <rPr>
        <i/>
        <sz val="10"/>
        <rFont val="Arial"/>
        <family val="2"/>
      </rPr>
      <t xml:space="preserve"> ≤ </t>
    </r>
  </si>
  <si>
    <r>
      <t>f</t>
    </r>
    <r>
      <rPr>
        <i/>
        <vertAlign val="superscript"/>
        <sz val="10"/>
        <rFont val="Arial"/>
        <family val="2"/>
      </rPr>
      <t>-</t>
    </r>
    <r>
      <rPr>
        <i/>
        <sz val="10"/>
        <rFont val="Arial"/>
        <family val="2"/>
      </rPr>
      <t xml:space="preserve"> ≤ </t>
    </r>
  </si>
  <si>
    <r>
      <t>f</t>
    </r>
    <r>
      <rPr>
        <i/>
        <vertAlign val="superscript"/>
        <sz val="10"/>
        <rFont val="Arial"/>
        <family val="2"/>
      </rPr>
      <t>+</t>
    </r>
    <r>
      <rPr>
        <i/>
        <sz val="10"/>
        <rFont val="Arial"/>
        <family val="2"/>
      </rPr>
      <t xml:space="preserve"> =</t>
    </r>
  </si>
  <si>
    <r>
      <t>f</t>
    </r>
    <r>
      <rPr>
        <i/>
        <vertAlign val="superscript"/>
        <sz val="10"/>
        <rFont val="Arial"/>
        <family val="2"/>
      </rPr>
      <t>-</t>
    </r>
    <r>
      <rPr>
        <i/>
        <sz val="10"/>
        <rFont val="Arial"/>
        <family val="2"/>
      </rPr>
      <t xml:space="preserve"> =</t>
    </r>
  </si>
  <si>
    <t>Luego :</t>
  </si>
  <si>
    <r>
      <t>cm</t>
    </r>
    <r>
      <rPr>
        <vertAlign val="superscript"/>
        <sz val="10"/>
        <rFont val="Arial"/>
        <family val="2"/>
      </rPr>
      <t>3</t>
    </r>
  </si>
  <si>
    <r>
      <t>Kgf/cm</t>
    </r>
    <r>
      <rPr>
        <vertAlign val="superscript"/>
        <sz val="10"/>
        <rFont val="Arial"/>
        <family val="2"/>
      </rPr>
      <t>2</t>
    </r>
  </si>
  <si>
    <t>7.- DEFLEXIÓN DEL SISTEMA COMPUESTO</t>
  </si>
  <si>
    <r>
      <t>E</t>
    </r>
    <r>
      <rPr>
        <i/>
        <vertAlign val="subscript"/>
        <sz val="10"/>
        <rFont val="Arial"/>
        <family val="2"/>
      </rPr>
      <t xml:space="preserve">c </t>
    </r>
    <r>
      <rPr>
        <i/>
        <sz val="10"/>
        <rFont val="Arial"/>
        <family val="2"/>
      </rPr>
      <t>=</t>
    </r>
  </si>
  <si>
    <r>
      <t>∆´</t>
    </r>
    <r>
      <rPr>
        <i/>
        <vertAlign val="subscript"/>
        <sz val="10"/>
        <rFont val="Arial"/>
        <family val="2"/>
      </rPr>
      <t>ST</t>
    </r>
    <r>
      <rPr>
        <i/>
        <sz val="10"/>
        <rFont val="Arial"/>
        <family val="2"/>
      </rPr>
      <t xml:space="preserve"> =</t>
    </r>
  </si>
  <si>
    <t>kgf/m</t>
  </si>
  <si>
    <r>
      <t>cm</t>
    </r>
    <r>
      <rPr>
        <vertAlign val="superscript"/>
        <sz val="10"/>
        <rFont val="Arial"/>
        <family val="2"/>
      </rPr>
      <t>4</t>
    </r>
  </si>
  <si>
    <r>
      <t>kgf/cm</t>
    </r>
    <r>
      <rPr>
        <vertAlign val="superscript"/>
        <sz val="10"/>
        <rFont val="Arial"/>
        <family val="2"/>
      </rPr>
      <t>2</t>
    </r>
  </si>
  <si>
    <r>
      <t>cm</t>
    </r>
    <r>
      <rPr>
        <vertAlign val="superscript"/>
        <sz val="10"/>
        <rFont val="Arial"/>
        <family val="2"/>
      </rPr>
      <t>2</t>
    </r>
  </si>
  <si>
    <t>: Espesor de la lámina</t>
  </si>
  <si>
    <t xml:space="preserve">: Inercia </t>
  </si>
  <si>
    <t>: Módulo de Sección Superior</t>
  </si>
  <si>
    <t xml:space="preserve">: Módulo de Sección Inferior </t>
  </si>
  <si>
    <t xml:space="preserve">: Peso por unidad de longitud de la lámina de acero </t>
  </si>
  <si>
    <t>: Modulo de Elasticidad del acero</t>
  </si>
  <si>
    <t xml:space="preserve">: Área de acero de la lamina de Acero-Deck </t>
  </si>
  <si>
    <r>
      <t>M</t>
    </r>
    <r>
      <rPr>
        <i/>
        <vertAlign val="subscript"/>
        <sz val="10"/>
        <rFont val="Arial"/>
        <family val="2"/>
      </rPr>
      <t>sd</t>
    </r>
    <r>
      <rPr>
        <i/>
        <vertAlign val="superscript"/>
        <sz val="10"/>
        <rFont val="Arial"/>
        <family val="2"/>
      </rPr>
      <t>+</t>
    </r>
    <r>
      <rPr>
        <i/>
        <sz val="10"/>
        <rFont val="Arial"/>
        <family val="2"/>
      </rPr>
      <t xml:space="preserve"> =</t>
    </r>
  </si>
  <si>
    <r>
      <t>M</t>
    </r>
    <r>
      <rPr>
        <i/>
        <vertAlign val="subscript"/>
        <sz val="10"/>
        <rFont val="Arial"/>
        <family val="2"/>
      </rPr>
      <t>sd</t>
    </r>
    <r>
      <rPr>
        <i/>
        <vertAlign val="superscript"/>
        <sz val="10"/>
        <rFont val="Arial"/>
        <family val="2"/>
      </rPr>
      <t>-</t>
    </r>
    <r>
      <rPr>
        <i/>
        <sz val="10"/>
        <rFont val="Arial"/>
        <family val="2"/>
      </rPr>
      <t xml:space="preserve"> =</t>
    </r>
  </si>
  <si>
    <r>
      <t>P</t>
    </r>
    <r>
      <rPr>
        <i/>
        <vertAlign val="subscript"/>
        <sz val="10"/>
        <rFont val="Arial"/>
        <family val="2"/>
      </rPr>
      <t>sd</t>
    </r>
    <r>
      <rPr>
        <i/>
        <sz val="10"/>
        <rFont val="Arial"/>
        <family val="2"/>
      </rPr>
      <t xml:space="preserve">  =</t>
    </r>
  </si>
  <si>
    <r>
      <t>W</t>
    </r>
    <r>
      <rPr>
        <i/>
        <vertAlign val="subscript"/>
        <sz val="10"/>
        <rFont val="Arial"/>
        <family val="2"/>
      </rPr>
      <t>wsd</t>
    </r>
    <r>
      <rPr>
        <i/>
        <sz val="10"/>
        <rFont val="Arial"/>
        <family val="2"/>
      </rPr>
      <t xml:space="preserve">  =</t>
    </r>
  </si>
  <si>
    <t>ρ =</t>
  </si>
  <si>
    <t>Ic =</t>
  </si>
  <si>
    <r>
      <t>I</t>
    </r>
    <r>
      <rPr>
        <i/>
        <vertAlign val="subscript"/>
        <sz val="11"/>
        <rFont val="Arial"/>
        <family val="2"/>
      </rPr>
      <t>e</t>
    </r>
    <r>
      <rPr>
        <i/>
        <sz val="11"/>
        <rFont val="Arial"/>
        <family val="2"/>
      </rPr>
      <t xml:space="preserve"> =</t>
    </r>
  </si>
  <si>
    <r>
      <t>Y</t>
    </r>
    <r>
      <rPr>
        <i/>
        <vertAlign val="subscript"/>
        <sz val="11"/>
        <rFont val="Arial"/>
        <family val="2"/>
      </rPr>
      <t>prom</t>
    </r>
    <r>
      <rPr>
        <i/>
        <sz val="11"/>
        <rFont val="Arial"/>
        <family val="2"/>
      </rPr>
      <t xml:space="preserve"> =</t>
    </r>
  </si>
  <si>
    <r>
      <t>kg/m</t>
    </r>
    <r>
      <rPr>
        <vertAlign val="superscript"/>
        <sz val="12"/>
        <rFont val="Garamond"/>
        <family val="1"/>
      </rPr>
      <t>3</t>
    </r>
  </si>
  <si>
    <r>
      <t>kg/m</t>
    </r>
    <r>
      <rPr>
        <vertAlign val="superscript"/>
        <sz val="12"/>
        <rFont val="Garamond"/>
        <family val="1"/>
      </rPr>
      <t>2</t>
    </r>
  </si>
  <si>
    <r>
      <t>kg/m</t>
    </r>
    <r>
      <rPr>
        <vertAlign val="superscript"/>
        <sz val="10"/>
        <rFont val="Arial"/>
        <family val="2"/>
      </rPr>
      <t>3</t>
    </r>
  </si>
  <si>
    <r>
      <t>kg/cm</t>
    </r>
    <r>
      <rPr>
        <vertAlign val="superscript"/>
        <sz val="12"/>
        <rFont val="Garamond"/>
        <family val="1"/>
      </rPr>
      <t>2</t>
    </r>
  </si>
  <si>
    <t>Gage =</t>
  </si>
  <si>
    <r>
      <t>I</t>
    </r>
    <r>
      <rPr>
        <i/>
        <sz val="9"/>
        <rFont val="Garamond"/>
        <family val="1"/>
      </rPr>
      <t>sd  =</t>
    </r>
  </si>
  <si>
    <r>
      <t>Sp</t>
    </r>
    <r>
      <rPr>
        <i/>
        <sz val="9"/>
        <rFont val="Garamond"/>
        <family val="1"/>
      </rPr>
      <t>sd =</t>
    </r>
  </si>
  <si>
    <r>
      <t>Sn</t>
    </r>
    <r>
      <rPr>
        <i/>
        <sz val="9"/>
        <rFont val="Garamond"/>
        <family val="1"/>
      </rPr>
      <t>sd =</t>
    </r>
  </si>
  <si>
    <r>
      <t>Ws</t>
    </r>
    <r>
      <rPr>
        <i/>
        <sz val="9"/>
        <rFont val="Garamond"/>
        <family val="1"/>
      </rPr>
      <t>sd =</t>
    </r>
  </si>
  <si>
    <t>Es =</t>
  </si>
  <si>
    <r>
      <t>As</t>
    </r>
    <r>
      <rPr>
        <i/>
        <sz val="9"/>
        <rFont val="Garamond"/>
        <family val="1"/>
      </rPr>
      <t>sd =</t>
    </r>
  </si>
  <si>
    <t>(de Tabla Nº02)</t>
  </si>
  <si>
    <r>
      <t>Wd</t>
    </r>
    <r>
      <rPr>
        <vertAlign val="subscript"/>
        <sz val="12"/>
        <rFont val="Garamond"/>
        <family val="1"/>
      </rPr>
      <t>sd</t>
    </r>
    <r>
      <rPr>
        <sz val="12"/>
        <rFont val="Garamond"/>
        <family val="1"/>
      </rPr>
      <t xml:space="preserve"> =</t>
    </r>
  </si>
  <si>
    <r>
      <t>Wcon</t>
    </r>
    <r>
      <rPr>
        <vertAlign val="subscript"/>
        <sz val="12"/>
        <rFont val="Garamond"/>
        <family val="1"/>
      </rPr>
      <t>sd</t>
    </r>
    <r>
      <rPr>
        <sz val="12"/>
        <rFont val="Garamond"/>
        <family val="1"/>
      </rPr>
      <t xml:space="preserve"> =</t>
    </r>
  </si>
  <si>
    <r>
      <t xml:space="preserve">  Acon</t>
    </r>
    <r>
      <rPr>
        <sz val="10"/>
        <rFont val="Garamond"/>
        <family val="1"/>
      </rPr>
      <t>sd</t>
    </r>
    <r>
      <rPr>
        <sz val="12"/>
        <rFont val="Garamond"/>
        <family val="1"/>
      </rPr>
      <t xml:space="preserve"> x (γcon)</t>
    </r>
  </si>
  <si>
    <t>: Peso por cielo raso</t>
  </si>
  <si>
    <t>: peso por tabiqueria</t>
  </si>
  <si>
    <r>
      <t>W</t>
    </r>
    <r>
      <rPr>
        <i/>
        <vertAlign val="subscript"/>
        <sz val="12"/>
        <rFont val="Garamond"/>
        <family val="1"/>
      </rPr>
      <t>1</t>
    </r>
    <r>
      <rPr>
        <i/>
        <sz val="12"/>
        <rFont val="Garamond"/>
        <family val="1"/>
      </rPr>
      <t>=</t>
    </r>
  </si>
  <si>
    <r>
      <t>W</t>
    </r>
    <r>
      <rPr>
        <i/>
        <vertAlign val="subscript"/>
        <sz val="12"/>
        <rFont val="Garamond"/>
        <family val="1"/>
      </rPr>
      <t xml:space="preserve">2 </t>
    </r>
    <r>
      <rPr>
        <i/>
        <sz val="12"/>
        <rFont val="Garamond"/>
        <family val="1"/>
      </rPr>
      <t>=</t>
    </r>
  </si>
  <si>
    <r>
      <t xml:space="preserve"> </t>
    </r>
    <r>
      <rPr>
        <sz val="12"/>
        <rFont val="Garamond"/>
        <family val="1"/>
      </rPr>
      <t xml:space="preserve"> Wcon</t>
    </r>
    <r>
      <rPr>
        <vertAlign val="subscript"/>
        <sz val="12"/>
        <rFont val="Garamond"/>
        <family val="1"/>
      </rPr>
      <t>sd</t>
    </r>
    <r>
      <rPr>
        <sz val="12"/>
        <rFont val="Garamond"/>
        <family val="1"/>
      </rPr>
      <t xml:space="preserve"> + Ws</t>
    </r>
    <r>
      <rPr>
        <vertAlign val="subscript"/>
        <sz val="12"/>
        <rFont val="Garamond"/>
        <family val="1"/>
      </rPr>
      <t xml:space="preserve">sd </t>
    </r>
    <r>
      <rPr>
        <sz val="12"/>
        <rFont val="Garamond"/>
        <family val="1"/>
      </rPr>
      <t>+ W</t>
    </r>
    <r>
      <rPr>
        <vertAlign val="subscript"/>
        <sz val="12"/>
        <rFont val="Garamond"/>
        <family val="1"/>
      </rPr>
      <t>1</t>
    </r>
    <r>
      <rPr>
        <sz val="12"/>
        <rFont val="Garamond"/>
        <family val="1"/>
      </rPr>
      <t xml:space="preserve"> + W</t>
    </r>
    <r>
      <rPr>
        <vertAlign val="subscript"/>
        <sz val="12"/>
        <rFont val="Garamond"/>
        <family val="1"/>
      </rPr>
      <t>2</t>
    </r>
  </si>
  <si>
    <t>n =</t>
  </si>
  <si>
    <t>Tabla Nº 04</t>
  </si>
  <si>
    <r>
      <t>Ycc</t>
    </r>
    <r>
      <rPr>
        <sz val="10"/>
        <rFont val="Arial"/>
        <family val="2"/>
      </rPr>
      <t>1 =</t>
    </r>
  </si>
  <si>
    <t>Ycs =</t>
  </si>
  <si>
    <t>tc =</t>
  </si>
  <si>
    <t xml:space="preserve">hr = </t>
  </si>
  <si>
    <r>
      <t>Y</t>
    </r>
    <r>
      <rPr>
        <i/>
        <vertAlign val="subscript"/>
        <sz val="10"/>
        <rFont val="Arial"/>
        <family val="2"/>
      </rPr>
      <t>cc2</t>
    </r>
    <r>
      <rPr>
        <sz val="10"/>
        <rFont val="Arial"/>
        <family val="2"/>
      </rPr>
      <t xml:space="preserve"> =</t>
    </r>
  </si>
  <si>
    <r>
      <t>Y</t>
    </r>
    <r>
      <rPr>
        <i/>
        <vertAlign val="subscript"/>
        <sz val="10"/>
        <rFont val="Arial"/>
        <family val="2"/>
      </rPr>
      <t>cs</t>
    </r>
    <r>
      <rPr>
        <i/>
        <sz val="10"/>
        <rFont val="Arial"/>
        <family val="2"/>
      </rPr>
      <t xml:space="preserve"> =</t>
    </r>
  </si>
  <si>
    <r>
      <t>I</t>
    </r>
    <r>
      <rPr>
        <i/>
        <vertAlign val="subscript"/>
        <sz val="10"/>
        <rFont val="Arial"/>
        <family val="2"/>
      </rPr>
      <t>u</t>
    </r>
    <r>
      <rPr>
        <i/>
        <sz val="10"/>
        <rFont val="Arial"/>
        <family val="2"/>
      </rPr>
      <t xml:space="preserve"> =</t>
    </r>
  </si>
  <si>
    <r>
      <t>S</t>
    </r>
    <r>
      <rPr>
        <i/>
        <vertAlign val="subscript"/>
        <sz val="11"/>
        <rFont val="Arial"/>
        <family val="2"/>
      </rPr>
      <t>ic</t>
    </r>
    <r>
      <rPr>
        <i/>
        <sz val="11"/>
        <rFont val="Arial"/>
        <family val="2"/>
      </rPr>
      <t xml:space="preserve"> =</t>
    </r>
  </si>
  <si>
    <r>
      <t>Md</t>
    </r>
    <r>
      <rPr>
        <i/>
        <vertAlign val="subscript"/>
        <sz val="10"/>
        <rFont val="Arial"/>
        <family val="2"/>
      </rPr>
      <t>sd</t>
    </r>
    <r>
      <rPr>
        <i/>
        <sz val="10"/>
        <rFont val="Arial"/>
        <family val="2"/>
      </rPr>
      <t xml:space="preserve"> =</t>
    </r>
  </si>
  <si>
    <r>
      <t>Ml</t>
    </r>
    <r>
      <rPr>
        <i/>
        <vertAlign val="subscript"/>
        <sz val="10"/>
        <rFont val="Arial"/>
        <family val="2"/>
      </rPr>
      <t>sd</t>
    </r>
    <r>
      <rPr>
        <i/>
        <sz val="10"/>
        <rFont val="Arial"/>
        <family val="2"/>
      </rPr>
      <t xml:space="preserve"> =</t>
    </r>
  </si>
  <si>
    <t xml:space="preserve">7.1.- Cálculo de las  deflexiones  inmediatas  debido  a cargas propias y cargas vivas </t>
  </si>
  <si>
    <t>7.2.- Cálculo de las deformaciones diferidas o deformaciones  a  largo  plazo</t>
  </si>
  <si>
    <r>
      <t>∆</t>
    </r>
    <r>
      <rPr>
        <i/>
        <vertAlign val="subscript"/>
        <sz val="10"/>
        <rFont val="Arial"/>
        <family val="2"/>
      </rPr>
      <t>LT</t>
    </r>
    <r>
      <rPr>
        <i/>
        <sz val="10"/>
        <rFont val="Arial"/>
        <family val="2"/>
      </rPr>
      <t xml:space="preserve"> =</t>
    </r>
  </si>
  <si>
    <r>
      <t>ρ</t>
    </r>
    <r>
      <rPr>
        <i/>
        <vertAlign val="subscript"/>
        <sz val="10"/>
        <rFont val="Arial"/>
        <family val="2"/>
      </rPr>
      <t>b</t>
    </r>
    <r>
      <rPr>
        <i/>
        <sz val="10"/>
        <rFont val="Arial"/>
        <family val="2"/>
      </rPr>
      <t xml:space="preserve"> =</t>
    </r>
  </si>
  <si>
    <r>
      <t>A</t>
    </r>
    <r>
      <rPr>
        <i/>
        <vertAlign val="subscript"/>
        <sz val="10"/>
        <rFont val="Arial"/>
        <family val="2"/>
      </rPr>
      <t>s</t>
    </r>
    <r>
      <rPr>
        <i/>
        <sz val="10"/>
        <rFont val="Arial"/>
        <family val="2"/>
      </rPr>
      <t>´ =</t>
    </r>
  </si>
  <si>
    <r>
      <t>A</t>
    </r>
    <r>
      <rPr>
        <vertAlign val="subscript"/>
        <sz val="10"/>
        <rFont val="Arial"/>
        <family val="2"/>
      </rPr>
      <t>temp.</t>
    </r>
    <r>
      <rPr>
        <sz val="10"/>
        <rFont val="Arial"/>
        <family val="2"/>
      </rPr>
      <t xml:space="preserve"> =</t>
    </r>
  </si>
  <si>
    <t>h =</t>
  </si>
  <si>
    <t>7.3. Verificar que la deformación total no exceda la deformación admisible:</t>
  </si>
  <si>
    <r>
      <t>∆</t>
    </r>
    <r>
      <rPr>
        <i/>
        <vertAlign val="subscript"/>
        <sz val="10"/>
        <rFont val="Arial"/>
        <family val="2"/>
      </rPr>
      <t>adm</t>
    </r>
    <r>
      <rPr>
        <i/>
        <sz val="10"/>
        <rFont val="Arial"/>
        <family val="2"/>
      </rPr>
      <t xml:space="preserve"> =</t>
    </r>
  </si>
  <si>
    <r>
      <t>∆</t>
    </r>
    <r>
      <rPr>
        <i/>
        <vertAlign val="subscript"/>
        <sz val="10"/>
        <rFont val="Arial"/>
        <family val="2"/>
      </rPr>
      <t>total</t>
    </r>
    <r>
      <rPr>
        <i/>
        <sz val="10"/>
        <rFont val="Arial"/>
        <family val="2"/>
      </rPr>
      <t xml:space="preserve"> =</t>
    </r>
  </si>
  <si>
    <t xml:space="preserve">Luego: </t>
  </si>
  <si>
    <t>: Factor de reducción de carga según apuntalamiento.</t>
  </si>
  <si>
    <t xml:space="preserve">f'c = </t>
  </si>
  <si>
    <r>
      <t xml:space="preserve">1.- </t>
    </r>
    <r>
      <rPr>
        <b/>
        <sz val="12"/>
        <rFont val="Garamond"/>
        <family val="1"/>
      </rPr>
      <t>DETERMINACIÓN DE LA DEFLEXIÓN DE LA LÁMINA ACERO-DECK, ACTUANDO COMO ENCOFRADO.</t>
    </r>
  </si>
  <si>
    <t>Momento positivo en la lámina no compuesta (kgf-m)</t>
  </si>
  <si>
    <t>Momento negativo en la lámina no compuesta (kgf-m)</t>
  </si>
  <si>
    <t>Esfuerzo positivo en la lámina (kgf/cm2)</t>
  </si>
  <si>
    <t>Esfuerzo negativo en la lámina (kgf/cm2)</t>
  </si>
  <si>
    <t>.-</t>
  </si>
  <si>
    <r>
      <t xml:space="preserve">3.1.- Cálculo del momento de inercia de la sección transformada fisurada: </t>
    </r>
    <r>
      <rPr>
        <i/>
        <sz val="12"/>
        <rFont val="Garamond"/>
        <family val="1"/>
      </rPr>
      <t>Ic</t>
    </r>
    <r>
      <rPr>
        <sz val="12"/>
        <rFont val="Garamond"/>
        <family val="1"/>
      </rPr>
      <t xml:space="preserve"> (cm</t>
    </r>
    <r>
      <rPr>
        <vertAlign val="superscript"/>
        <sz val="12"/>
        <rFont val="Garamond"/>
        <family val="1"/>
      </rPr>
      <t>4</t>
    </r>
    <r>
      <rPr>
        <sz val="12"/>
        <rFont val="Garamond"/>
        <family val="1"/>
      </rPr>
      <t>)</t>
    </r>
  </si>
  <si>
    <r>
      <t xml:space="preserve">3.2.- Cálculo del momento de inercia de la sección transformada no fisurada:  </t>
    </r>
    <r>
      <rPr>
        <i/>
        <sz val="12"/>
        <rFont val="Garamond"/>
        <family val="1"/>
      </rPr>
      <t>I</t>
    </r>
    <r>
      <rPr>
        <i/>
        <vertAlign val="subscript"/>
        <sz val="12"/>
        <rFont val="Garamond"/>
        <family val="1"/>
      </rPr>
      <t>u</t>
    </r>
    <r>
      <rPr>
        <sz val="12"/>
        <rFont val="Garamond"/>
        <family val="1"/>
      </rPr>
      <t xml:space="preserve"> (cm4)</t>
    </r>
  </si>
  <si>
    <r>
      <t>3.3.- Cálculo del Momento de Inercia Efectivo :</t>
    </r>
    <r>
      <rPr>
        <i/>
        <sz val="12"/>
        <rFont val="Garamond"/>
        <family val="1"/>
      </rPr>
      <t xml:space="preserve"> I</t>
    </r>
    <r>
      <rPr>
        <i/>
        <vertAlign val="subscript"/>
        <sz val="12"/>
        <rFont val="Garamond"/>
        <family val="1"/>
      </rPr>
      <t>e</t>
    </r>
    <r>
      <rPr>
        <sz val="12"/>
        <rFont val="Garamond"/>
        <family val="1"/>
      </rPr>
      <t xml:space="preserve"> (cm4)</t>
    </r>
  </si>
  <si>
    <r>
      <t xml:space="preserve">3.5.- Cálculo del Módulo de Sección Inferior del sistema compuesto: </t>
    </r>
    <r>
      <rPr>
        <i/>
        <sz val="12"/>
        <rFont val="Garamond"/>
        <family val="1"/>
      </rPr>
      <t>Sic</t>
    </r>
    <r>
      <rPr>
        <sz val="12"/>
        <rFont val="Garamond"/>
        <family val="1"/>
      </rPr>
      <t xml:space="preserve"> (cm</t>
    </r>
    <r>
      <rPr>
        <vertAlign val="superscript"/>
        <sz val="12"/>
        <rFont val="Garamond"/>
        <family val="1"/>
      </rPr>
      <t>3</t>
    </r>
    <r>
      <rPr>
        <sz val="12"/>
        <rFont val="Garamond"/>
        <family val="1"/>
      </rPr>
      <t>)</t>
    </r>
  </si>
  <si>
    <r>
      <t xml:space="preserve">        3.6.1.- Cálculo del Momento producido en la losa por las cargas muertas: </t>
    </r>
    <r>
      <rPr>
        <i/>
        <sz val="12"/>
        <rFont val="Garamond"/>
        <family val="1"/>
      </rPr>
      <t>Md</t>
    </r>
    <r>
      <rPr>
        <i/>
        <sz val="8"/>
        <rFont val="Garamond"/>
        <family val="1"/>
      </rPr>
      <t>sd</t>
    </r>
    <r>
      <rPr>
        <i/>
        <sz val="12"/>
        <rFont val="Garamond"/>
        <family val="1"/>
      </rPr>
      <t xml:space="preserve"> </t>
    </r>
    <r>
      <rPr>
        <sz val="12"/>
        <rFont val="Garamond"/>
        <family val="1"/>
      </rPr>
      <t>(kgf-m).</t>
    </r>
  </si>
  <si>
    <r>
      <t xml:space="preserve">        3.6.2.- Cálculo del Momento producido en la losa por las cargas vivas: </t>
    </r>
    <r>
      <rPr>
        <i/>
        <sz val="12"/>
        <rFont val="Garamond"/>
        <family val="1"/>
      </rPr>
      <t>Ml</t>
    </r>
    <r>
      <rPr>
        <i/>
        <sz val="8"/>
        <rFont val="Garamond"/>
        <family val="1"/>
      </rPr>
      <t>sd</t>
    </r>
    <r>
      <rPr>
        <i/>
        <sz val="12"/>
        <rFont val="Garamond"/>
        <family val="1"/>
      </rPr>
      <t xml:space="preserve"> </t>
    </r>
    <r>
      <rPr>
        <sz val="12"/>
        <rFont val="Garamond"/>
        <family val="1"/>
      </rPr>
      <t>(kgf-m).</t>
    </r>
  </si>
  <si>
    <r>
      <t xml:space="preserve">4.1.- Cálculo de la Cuantía Balanceada: </t>
    </r>
    <r>
      <rPr>
        <sz val="12"/>
        <rFont val="Arial"/>
        <family val="2"/>
      </rPr>
      <t>ρ</t>
    </r>
    <r>
      <rPr>
        <i/>
        <sz val="13"/>
        <rFont val="Garamond"/>
        <family val="1"/>
      </rPr>
      <t>b</t>
    </r>
  </si>
  <si>
    <r>
      <t>1.1- Cálculo de la deformación admisible:</t>
    </r>
    <r>
      <rPr>
        <i/>
        <sz val="10"/>
        <rFont val="Arial"/>
        <family val="2"/>
      </rPr>
      <t xml:space="preserve"> δadm </t>
    </r>
  </si>
  <si>
    <r>
      <t xml:space="preserve">1.2.- Deformación Calculada: </t>
    </r>
    <r>
      <rPr>
        <i/>
        <sz val="12"/>
        <rFont val="Garamond"/>
        <family val="1"/>
      </rPr>
      <t>δcal</t>
    </r>
  </si>
  <si>
    <t>Se considera malla electrosoldada de 1/4" (15x15)</t>
  </si>
  <si>
    <t>En 1m de ancho de losa entran 7 varillas de 1/4"</t>
  </si>
  <si>
    <r>
      <t>Acero de flexión negativa en los apoyos(</t>
    </r>
    <r>
      <rPr>
        <i/>
        <sz val="10"/>
        <rFont val="Arial"/>
        <family val="2"/>
      </rPr>
      <t>A</t>
    </r>
    <r>
      <rPr>
        <i/>
        <vertAlign val="subscript"/>
        <sz val="10"/>
        <rFont val="Arial"/>
        <family val="2"/>
      </rPr>
      <t>comp</t>
    </r>
    <r>
      <rPr>
        <sz val="10"/>
        <rFont val="Arial"/>
        <family val="2"/>
      </rPr>
      <t>)</t>
    </r>
    <r>
      <rPr>
        <sz val="10"/>
        <rFont val="Arial"/>
      </rPr>
      <t xml:space="preserve"> + el Acero de temperatura(A</t>
    </r>
    <r>
      <rPr>
        <vertAlign val="subscript"/>
        <sz val="10"/>
        <rFont val="Arial"/>
        <family val="2"/>
      </rPr>
      <t>temp</t>
    </r>
    <r>
      <rPr>
        <sz val="10"/>
        <rFont val="Arial"/>
      </rPr>
      <t>)</t>
    </r>
  </si>
  <si>
    <r>
      <t>A</t>
    </r>
    <r>
      <rPr>
        <i/>
        <vertAlign val="subscript"/>
        <sz val="10"/>
        <rFont val="Arial"/>
        <family val="2"/>
      </rPr>
      <t>comp</t>
    </r>
    <r>
      <rPr>
        <i/>
        <sz val="10"/>
        <rFont val="Arial"/>
        <family val="2"/>
      </rPr>
      <t xml:space="preserve"> =</t>
    </r>
  </si>
  <si>
    <t>De acuerdo a la Norma</t>
  </si>
  <si>
    <t>Espesor</t>
  </si>
  <si>
    <t>Nº20</t>
  </si>
  <si>
    <t>Nº18</t>
  </si>
  <si>
    <t>0.90 mm</t>
  </si>
  <si>
    <t>1.20 mm</t>
  </si>
  <si>
    <t>Calibre. (Gage)</t>
  </si>
  <si>
    <t>Nº22</t>
  </si>
  <si>
    <t>0.75 mm</t>
  </si>
  <si>
    <r>
      <t xml:space="preserve">            Cálculo del Centroide ( Y</t>
    </r>
    <r>
      <rPr>
        <vertAlign val="subscript"/>
        <sz val="10"/>
        <rFont val="Arial"/>
        <family val="2"/>
      </rPr>
      <t>cg</t>
    </r>
    <r>
      <rPr>
        <sz val="10"/>
        <rFont val="Arial"/>
        <family val="2"/>
      </rPr>
      <t>):</t>
    </r>
  </si>
  <si>
    <r>
      <t>Y</t>
    </r>
    <r>
      <rPr>
        <vertAlign val="subscript"/>
        <sz val="10"/>
        <rFont val="Arial"/>
        <family val="2"/>
      </rPr>
      <t>cg</t>
    </r>
    <r>
      <rPr>
        <sz val="10"/>
        <rFont val="Arial"/>
        <family val="2"/>
      </rPr>
      <t xml:space="preserve"> =</t>
    </r>
  </si>
  <si>
    <t>Donde:</t>
  </si>
  <si>
    <t>B =</t>
  </si>
  <si>
    <t>Parámetros de  lámina Acero-Deck: AD 600.  (De Tabla Nº 01)</t>
  </si>
  <si>
    <t>(De Tabla Nº02 para Luz Libre de Ld = 2.40m)</t>
  </si>
  <si>
    <t>A =</t>
  </si>
  <si>
    <r>
      <t>H =d</t>
    </r>
    <r>
      <rPr>
        <vertAlign val="subscript"/>
        <sz val="10"/>
        <rFont val="Arial"/>
        <family val="2"/>
      </rPr>
      <t xml:space="preserve">d </t>
    </r>
    <r>
      <rPr>
        <sz val="10"/>
        <rFont val="Arial"/>
        <family val="2"/>
      </rPr>
      <t>=</t>
    </r>
  </si>
  <si>
    <t>( Se obtiene interpolando)</t>
  </si>
  <si>
    <t xml:space="preserve">e = </t>
  </si>
  <si>
    <r>
      <t>lt</t>
    </r>
    <r>
      <rPr>
        <vertAlign val="subscript"/>
        <sz val="10"/>
        <rFont val="Arial"/>
        <family val="2"/>
      </rPr>
      <t>sd</t>
    </r>
    <r>
      <rPr>
        <sz val="10"/>
        <rFont val="Arial"/>
        <family val="2"/>
      </rPr>
      <t xml:space="preserve"> =</t>
    </r>
  </si>
  <si>
    <t>: Longuitud de la plancha / por el el Ancho Total</t>
  </si>
  <si>
    <t>TABLA Nº 01: CARACTERISTICAS TECNICAS DE PLACA COLABORANTE: AD - 600</t>
  </si>
  <si>
    <t>TABLA Nº02: Sobrecargas Admisibles (Kg/m2) con concreto f'c=210 Kg/cm2</t>
  </si>
  <si>
    <t xml:space="preserve">               -</t>
  </si>
  <si>
    <t>Gage</t>
  </si>
  <si>
    <t>L: Luz Libre</t>
  </si>
  <si>
    <t>t = Espesor de la Losa</t>
  </si>
  <si>
    <r>
      <t xml:space="preserve">                                                                          </t>
    </r>
    <r>
      <rPr>
        <sz val="8"/>
        <rFont val="Arial"/>
        <family val="2"/>
      </rPr>
      <t xml:space="preserve"> A</t>
    </r>
  </si>
  <si>
    <t xml:space="preserve">                                                                                              H</t>
  </si>
  <si>
    <t xml:space="preserve">                                                                                                   B</t>
  </si>
  <si>
    <t>Sacando la figura del Trapecio, por formula se tiene que:</t>
  </si>
  <si>
    <t>Tabla Nº 03</t>
  </si>
  <si>
    <t>En 1m de ancho de losa entran 6 varillas de 8mm</t>
  </si>
  <si>
    <t>No cumple</t>
  </si>
  <si>
    <t>De Tabla Nº 03</t>
  </si>
  <si>
    <t>Ψ =</t>
  </si>
  <si>
    <t>De tabla Nº 04</t>
  </si>
  <si>
    <t>ó   LOSA COMPUESTA</t>
  </si>
  <si>
    <t>Fuente: Manual Técnico para el Uso de Placas Colaborantes, para Losas de Entrepisos</t>
  </si>
  <si>
    <t>Acero - Deck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</si>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</sst>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3" formatCode="0.00000"/>
    <numFmt numFmtId="195" formatCode="0.000"/>
  </numFmts>
  <fonts count="46" x14ac:knownFonts="1">
    <font>
      <sz val="10"/>
      <name val="Arial"/>
    </font>
    <font>
      <sz val="10"/>
      <name val="Arial"/>
    </font>
    <font>
      <b/>
      <sz val="12"/>
      <name val="Garamond"/>
      <family val="1"/>
    </font>
    <font>
      <sz val="12"/>
      <name val="Garamond"/>
      <family val="1"/>
    </font>
    <font>
      <sz val="8"/>
      <name val="Arial"/>
      <family val="2"/>
    </font>
    <font>
      <vertAlign val="superscript"/>
      <sz val="12"/>
      <name val="Garamond"/>
      <family val="1"/>
    </font>
    <font>
      <b/>
      <u/>
      <sz val="10"/>
      <name val="Arial"/>
      <family val="2"/>
    </font>
    <font>
      <vertAlign val="subscript"/>
      <sz val="12"/>
      <name val="Garamond"/>
      <family val="1"/>
    </font>
    <font>
      <sz val="10"/>
      <name val="Garamond"/>
      <family val="1"/>
    </font>
    <font>
      <b/>
      <sz val="7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vertAlign val="superscript"/>
      <sz val="11"/>
      <name val="Garamond"/>
      <family val="1"/>
    </font>
    <font>
      <sz val="11"/>
      <name val="Arial"/>
      <family val="2"/>
    </font>
    <font>
      <b/>
      <sz val="10"/>
      <name val="Garamond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8"/>
      <name val="Garamond"/>
      <family val="1"/>
    </font>
    <font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1.5"/>
      <color indexed="8"/>
      <name val="Arial"/>
      <family val="2"/>
    </font>
    <font>
      <vertAlign val="superscript"/>
      <sz val="12"/>
      <color indexed="8"/>
      <name val="Times New Roman"/>
      <family val="1"/>
    </font>
    <font>
      <vertAlign val="subscript"/>
      <sz val="12"/>
      <color indexed="8"/>
      <name val="Times New Roman"/>
      <family val="1"/>
    </font>
    <font>
      <vertAlign val="subscript"/>
      <sz val="10"/>
      <name val="Arial"/>
      <family val="2"/>
    </font>
    <font>
      <u/>
      <sz val="10"/>
      <name val="Arial"/>
      <family val="2"/>
    </font>
    <font>
      <sz val="10"/>
      <color indexed="10"/>
      <name val="Garamond"/>
      <family val="1"/>
    </font>
    <font>
      <i/>
      <vertAlign val="subscript"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vertAlign val="subscript"/>
      <sz val="11"/>
      <name val="Arial"/>
      <family val="2"/>
    </font>
    <font>
      <sz val="10"/>
      <color indexed="10"/>
      <name val="Arial"/>
      <family val="2"/>
    </font>
    <font>
      <vertAlign val="subscript"/>
      <sz val="13"/>
      <name val="Garamond"/>
      <family val="1"/>
    </font>
    <font>
      <vertAlign val="subscript"/>
      <sz val="12"/>
      <name val="Arial"/>
      <family val="2"/>
    </font>
    <font>
      <i/>
      <sz val="12"/>
      <name val="Garamond"/>
      <family val="1"/>
    </font>
    <font>
      <i/>
      <sz val="9"/>
      <name val="Garamond"/>
      <family val="1"/>
    </font>
    <font>
      <i/>
      <sz val="10"/>
      <name val="Arial"/>
      <family val="2"/>
    </font>
    <font>
      <i/>
      <vertAlign val="subscript"/>
      <sz val="12"/>
      <name val="Garamond"/>
      <family val="1"/>
    </font>
    <font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i/>
      <sz val="8"/>
      <name val="Garamond"/>
      <family val="1"/>
    </font>
    <font>
      <sz val="12"/>
      <name val="Arial"/>
      <family val="2"/>
    </font>
    <font>
      <i/>
      <sz val="13"/>
      <name val="Garamond"/>
      <family val="1"/>
    </font>
    <font>
      <sz val="8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2" fontId="0" fillId="2" borderId="0" xfId="0" applyNumberFormat="1" applyFill="1"/>
    <xf numFmtId="0" fontId="3" fillId="0" borderId="0" xfId="0" applyFont="1" applyAlignment="1">
      <alignment horizontal="left" indent="2"/>
    </xf>
    <xf numFmtId="0" fontId="6" fillId="0" borderId="0" xfId="0" applyFont="1" applyAlignment="1">
      <alignment horizontal="center"/>
    </xf>
    <xf numFmtId="0" fontId="0" fillId="0" borderId="0" xfId="0" applyFill="1"/>
    <xf numFmtId="0" fontId="3" fillId="0" borderId="0" xfId="0" applyFont="1"/>
    <xf numFmtId="0" fontId="7" fillId="0" borderId="0" xfId="0" applyFont="1" applyAlignment="1">
      <alignment horizontal="left" indent="2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2" fontId="0" fillId="0" borderId="0" xfId="0" applyNumberFormat="1" applyFill="1"/>
    <xf numFmtId="0" fontId="2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2" fontId="10" fillId="2" borderId="0" xfId="0" applyNumberFormat="1" applyFont="1" applyFill="1"/>
    <xf numFmtId="2" fontId="0" fillId="2" borderId="0" xfId="0" applyNumberFormat="1" applyFill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center"/>
    </xf>
    <xf numFmtId="0" fontId="14" fillId="0" borderId="0" xfId="0" applyFont="1"/>
    <xf numFmtId="2" fontId="0" fillId="0" borderId="0" xfId="0" applyNumberFormat="1"/>
    <xf numFmtId="0" fontId="18" fillId="0" borderId="0" xfId="0" applyFont="1"/>
    <xf numFmtId="0" fontId="3" fillId="0" borderId="0" xfId="0" applyFont="1" applyAlignment="1"/>
    <xf numFmtId="0" fontId="0" fillId="0" borderId="0" xfId="0" applyBorder="1"/>
    <xf numFmtId="0" fontId="0" fillId="0" borderId="1" xfId="0" applyBorder="1"/>
    <xf numFmtId="0" fontId="8" fillId="0" borderId="2" xfId="0" applyFont="1" applyBorder="1" applyAlignment="1">
      <alignment horizontal="left" indent="2"/>
    </xf>
    <xf numFmtId="193" fontId="0" fillId="2" borderId="0" xfId="0" applyNumberFormat="1" applyFill="1"/>
    <xf numFmtId="0" fontId="19" fillId="0" borderId="0" xfId="0" applyFont="1" applyBorder="1" applyAlignment="1"/>
    <xf numFmtId="0" fontId="6" fillId="0" borderId="0" xfId="0" applyFont="1" applyAlignment="1"/>
    <xf numFmtId="0" fontId="20" fillId="0" borderId="2" xfId="0" applyFont="1" applyBorder="1" applyAlignment="1">
      <alignment horizontal="center" vertical="top" wrapText="1"/>
    </xf>
    <xf numFmtId="0" fontId="0" fillId="0" borderId="3" xfId="0" applyBorder="1"/>
    <xf numFmtId="0" fontId="20" fillId="0" borderId="4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1" fillId="0" borderId="0" xfId="0" applyFont="1" applyBorder="1"/>
    <xf numFmtId="0" fontId="20" fillId="0" borderId="0" xfId="0" applyFont="1" applyBorder="1"/>
    <xf numFmtId="0" fontId="0" fillId="0" borderId="10" xfId="0" applyBorder="1"/>
    <xf numFmtId="0" fontId="0" fillId="0" borderId="11" xfId="0" applyBorder="1"/>
    <xf numFmtId="0" fontId="20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3" fillId="0" borderId="2" xfId="0" applyFont="1" applyBorder="1" applyAlignment="1">
      <alignment horizontal="center"/>
    </xf>
    <xf numFmtId="0" fontId="8" fillId="0" borderId="12" xfId="0" applyFont="1" applyBorder="1" applyAlignment="1">
      <alignment horizontal="left" indent="2"/>
    </xf>
    <xf numFmtId="0" fontId="19" fillId="0" borderId="12" xfId="0" applyFont="1" applyBorder="1" applyAlignment="1"/>
    <xf numFmtId="0" fontId="0" fillId="0" borderId="13" xfId="0" applyBorder="1"/>
    <xf numFmtId="0" fontId="0" fillId="0" borderId="14" xfId="0" applyBorder="1"/>
    <xf numFmtId="0" fontId="27" fillId="0" borderId="0" xfId="0" applyFont="1" applyAlignment="1"/>
    <xf numFmtId="0" fontId="18" fillId="0" borderId="0" xfId="0" applyFont="1" applyAlignment="1">
      <alignment horizontal="right"/>
    </xf>
    <xf numFmtId="3" fontId="0" fillId="2" borderId="0" xfId="0" applyNumberFormat="1" applyFill="1"/>
    <xf numFmtId="4" fontId="0" fillId="2" borderId="0" xfId="0" applyNumberFormat="1" applyFill="1"/>
    <xf numFmtId="4" fontId="10" fillId="2" borderId="0" xfId="0" applyNumberFormat="1" applyFont="1" applyFill="1"/>
    <xf numFmtId="0" fontId="29" fillId="0" borderId="0" xfId="0" applyFont="1" applyAlignment="1">
      <alignment horizontal="right"/>
    </xf>
    <xf numFmtId="2" fontId="0" fillId="0" borderId="0" xfId="0" applyNumberFormat="1" applyAlignment="1">
      <alignment horizontal="left"/>
    </xf>
    <xf numFmtId="0" fontId="30" fillId="0" borderId="0" xfId="0" applyFont="1" applyAlignment="1">
      <alignment horizontal="right"/>
    </xf>
    <xf numFmtId="4" fontId="0" fillId="2" borderId="0" xfId="0" applyNumberFormat="1" applyFill="1" applyAlignment="1">
      <alignment horizontal="right"/>
    </xf>
    <xf numFmtId="0" fontId="35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0" fillId="2" borderId="0" xfId="0" applyFill="1"/>
    <xf numFmtId="0" fontId="32" fillId="0" borderId="0" xfId="0" applyFont="1" applyFill="1"/>
    <xf numFmtId="2" fontId="10" fillId="0" borderId="0" xfId="0" applyNumberFormat="1" applyFont="1"/>
    <xf numFmtId="3" fontId="0" fillId="0" borderId="0" xfId="0" applyNumberFormat="1" applyFill="1"/>
    <xf numFmtId="3" fontId="0" fillId="0" borderId="0" xfId="0" applyNumberFormat="1"/>
    <xf numFmtId="0" fontId="12" fillId="0" borderId="0" xfId="0" applyFont="1"/>
    <xf numFmtId="0" fontId="12" fillId="0" borderId="0" xfId="0" applyFont="1" applyAlignment="1">
      <alignment horizontal="left" indent="3"/>
    </xf>
    <xf numFmtId="0" fontId="0" fillId="0" borderId="2" xfId="0" applyBorder="1"/>
    <xf numFmtId="0" fontId="0" fillId="0" borderId="15" xfId="0" applyBorder="1"/>
    <xf numFmtId="0" fontId="0" fillId="0" borderId="2" xfId="0" applyBorder="1" applyAlignment="1">
      <alignment horizontal="center"/>
    </xf>
    <xf numFmtId="0" fontId="20" fillId="0" borderId="0" xfId="0" applyFont="1" applyBorder="1" applyAlignment="1">
      <alignment horizontal="center" vertical="top" wrapText="1"/>
    </xf>
    <xf numFmtId="0" fontId="0" fillId="0" borderId="0" xfId="0" applyFill="1" applyBorder="1"/>
    <xf numFmtId="0" fontId="0" fillId="0" borderId="2" xfId="0" applyBorder="1" applyAlignment="1">
      <alignment horizontal="left"/>
    </xf>
    <xf numFmtId="0" fontId="20" fillId="0" borderId="4" xfId="0" applyFont="1" applyBorder="1" applyAlignment="1">
      <alignment horizontal="left" vertical="top" wrapText="1"/>
    </xf>
    <xf numFmtId="1" fontId="0" fillId="0" borderId="0" xfId="0" applyNumberFormat="1"/>
    <xf numFmtId="1" fontId="0" fillId="0" borderId="2" xfId="0" applyNumberFormat="1" applyBorder="1"/>
    <xf numFmtId="2" fontId="0" fillId="0" borderId="14" xfId="0" applyNumberFormat="1" applyBorder="1"/>
    <xf numFmtId="1" fontId="0" fillId="0" borderId="16" xfId="0" applyNumberFormat="1" applyBorder="1"/>
    <xf numFmtId="2" fontId="0" fillId="0" borderId="17" xfId="0" applyNumberFormat="1" applyBorder="1"/>
    <xf numFmtId="1" fontId="0" fillId="0" borderId="18" xfId="0" applyNumberFormat="1" applyBorder="1"/>
    <xf numFmtId="1" fontId="0" fillId="0" borderId="19" xfId="0" applyNumberFormat="1" applyBorder="1"/>
    <xf numFmtId="2" fontId="0" fillId="0" borderId="20" xfId="0" applyNumberFormat="1" applyBorder="1"/>
    <xf numFmtId="1" fontId="0" fillId="0" borderId="4" xfId="0" applyNumberFormat="1" applyBorder="1"/>
    <xf numFmtId="1" fontId="0" fillId="0" borderId="21" xfId="0" applyNumberFormat="1" applyBorder="1"/>
    <xf numFmtId="0" fontId="0" fillId="0" borderId="22" xfId="0" applyBorder="1"/>
    <xf numFmtId="0" fontId="0" fillId="0" borderId="23" xfId="0" applyBorder="1"/>
    <xf numFmtId="1" fontId="0" fillId="0" borderId="24" xfId="0" applyNumberFormat="1" applyBorder="1" applyAlignment="1">
      <alignment horizontal="center" wrapText="1"/>
    </xf>
    <xf numFmtId="2" fontId="0" fillId="0" borderId="22" xfId="0" applyNumberFormat="1" applyBorder="1" applyAlignment="1">
      <alignment horizontal="center" wrapText="1"/>
    </xf>
    <xf numFmtId="2" fontId="0" fillId="0" borderId="23" xfId="0" applyNumberFormat="1" applyBorder="1" applyAlignment="1">
      <alignment horizontal="center" wrapText="1"/>
    </xf>
    <xf numFmtId="0" fontId="11" fillId="0" borderId="2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2" fontId="11" fillId="0" borderId="27" xfId="0" applyNumberFormat="1" applyFont="1" applyBorder="1" applyAlignment="1">
      <alignment horizontal="center"/>
    </xf>
    <xf numFmtId="2" fontId="11" fillId="0" borderId="25" xfId="0" applyNumberFormat="1" applyFont="1" applyBorder="1" applyAlignment="1">
      <alignment horizontal="center"/>
    </xf>
    <xf numFmtId="2" fontId="0" fillId="0" borderId="28" xfId="0" applyNumberFormat="1" applyBorder="1"/>
    <xf numFmtId="1" fontId="0" fillId="0" borderId="29" xfId="0" applyNumberFormat="1" applyBorder="1"/>
    <xf numFmtId="1" fontId="0" fillId="0" borderId="30" xfId="0" applyNumberFormat="1" applyBorder="1"/>
    <xf numFmtId="1" fontId="11" fillId="0" borderId="22" xfId="0" applyNumberFormat="1" applyFont="1" applyBorder="1" applyAlignment="1">
      <alignment horizontal="center" wrapText="1"/>
    </xf>
    <xf numFmtId="0" fontId="11" fillId="0" borderId="22" xfId="0" applyFont="1" applyBorder="1" applyAlignment="1">
      <alignment horizontal="center"/>
    </xf>
    <xf numFmtId="4" fontId="0" fillId="0" borderId="0" xfId="0" applyNumberFormat="1"/>
    <xf numFmtId="4" fontId="0" fillId="0" borderId="0" xfId="0" applyNumberFormat="1" applyFill="1"/>
    <xf numFmtId="0" fontId="0" fillId="0" borderId="0" xfId="0" applyFill="1" applyAlignment="1">
      <alignment horizontal="center"/>
    </xf>
    <xf numFmtId="0" fontId="44" fillId="0" borderId="0" xfId="0" applyFont="1"/>
    <xf numFmtId="0" fontId="0" fillId="2" borderId="0" xfId="0" applyFill="1" applyAlignment="1">
      <alignment horizontal="right"/>
    </xf>
    <xf numFmtId="0" fontId="1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195" fontId="0" fillId="0" borderId="0" xfId="0" applyNumberFormat="1" applyFill="1"/>
    <xf numFmtId="0" fontId="1" fillId="0" borderId="0" xfId="0" applyFont="1"/>
    <xf numFmtId="0" fontId="8" fillId="0" borderId="0" xfId="0" applyFont="1" applyBorder="1" applyAlignment="1">
      <alignment horizontal="left" indent="2"/>
    </xf>
    <xf numFmtId="0" fontId="8" fillId="0" borderId="0" xfId="0" applyFont="1" applyFill="1" applyBorder="1" applyAlignment="1"/>
    <xf numFmtId="0" fontId="26" fillId="0" borderId="0" xfId="0" applyFont="1" applyBorder="1" applyAlignment="1"/>
    <xf numFmtId="0" fontId="21" fillId="0" borderId="0" xfId="0" applyFont="1" applyFill="1" applyBorder="1"/>
    <xf numFmtId="0" fontId="45" fillId="0" borderId="0" xfId="0" applyFont="1" applyAlignment="1">
      <alignment horizontal="center"/>
    </xf>
    <xf numFmtId="0" fontId="26" fillId="0" borderId="3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5" fillId="0" borderId="32" xfId="0" applyFont="1" applyBorder="1" applyAlignment="1">
      <alignment horizontal="center" vertical="top" wrapText="1"/>
    </xf>
    <xf numFmtId="0" fontId="15" fillId="0" borderId="33" xfId="0" applyFont="1" applyBorder="1" applyAlignment="1">
      <alignment horizontal="center" vertical="top" wrapText="1"/>
    </xf>
    <xf numFmtId="0" fontId="15" fillId="0" borderId="34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8.png"/><Relationship Id="rId2" Type="http://schemas.openxmlformats.org/officeDocument/2006/relationships/image" Target="../media/image47.png"/><Relationship Id="rId1" Type="http://schemas.openxmlformats.org/officeDocument/2006/relationships/image" Target="../media/image46.emf"/><Relationship Id="rId6" Type="http://schemas.openxmlformats.org/officeDocument/2006/relationships/image" Target="../media/image51.emf"/><Relationship Id="rId5" Type="http://schemas.openxmlformats.org/officeDocument/2006/relationships/image" Target="../media/image50.png"/><Relationship Id="rId4" Type="http://schemas.openxmlformats.org/officeDocument/2006/relationships/image" Target="../media/image49.png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482600</xdr:colOff>
      <xdr:row>5</xdr:row>
      <xdr:rowOff>127000</xdr:rowOff>
    </xdr:from>
    <xdr:to>
      <xdr:col>3</xdr:col>
      <xdr:colOff>152400</xdr:colOff>
      <xdr:row>13</xdr:row>
      <xdr:rowOff>50800</xdr:rowOff>
    </xdr:to>
    <xdr:pic>
      <xdr:nvPicPr>
        <xdr:cNvPr id="5374" name="Picture 3">
          <a:extLst>
            <a:ext uri="{FF2B5EF4-FFF2-40B4-BE49-F238E27FC236}">
              <a16:creationId xmlns:a16="http://schemas.microsoft.com/office/drawing/2014/main" id="{1716F226-0240-DC40-BE36-8F17E9983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" y="1130300"/>
          <a:ext cx="5232400" cy="157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1003300</xdr:colOff>
      <xdr:row>127</xdr:row>
      <xdr:rowOff>12700</xdr:rowOff>
    </xdr:from>
    <xdr:to>
      <xdr:col>4</xdr:col>
      <xdr:colOff>203200</xdr:colOff>
      <xdr:row>136</xdr:row>
      <xdr:rowOff>63500</xdr:rowOff>
    </xdr:to>
    <xdr:pic>
      <xdr:nvPicPr>
        <xdr:cNvPr id="5375" name="19 Imagen">
          <a:extLst>
            <a:ext uri="{FF2B5EF4-FFF2-40B4-BE49-F238E27FC236}">
              <a16:creationId xmlns:a16="http://schemas.microsoft.com/office/drawing/2014/main" id="{8E43DEE9-50EA-5F47-85AD-60A95587B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24295100"/>
          <a:ext cx="55880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939800</xdr:colOff>
      <xdr:row>219</xdr:row>
      <xdr:rowOff>152400</xdr:rowOff>
    </xdr:from>
    <xdr:to>
      <xdr:col>4</xdr:col>
      <xdr:colOff>152400</xdr:colOff>
      <xdr:row>232</xdr:row>
      <xdr:rowOff>63500</xdr:rowOff>
    </xdr:to>
    <xdr:pic>
      <xdr:nvPicPr>
        <xdr:cNvPr id="5376" name="36 Imagen">
          <a:extLst>
            <a:ext uri="{FF2B5EF4-FFF2-40B4-BE49-F238E27FC236}">
              <a16:creationId xmlns:a16="http://schemas.microsoft.com/office/drawing/2014/main" id="{8CF2115F-E4D3-CA4E-A80B-C76C21B6C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" y="39992300"/>
          <a:ext cx="560070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223</xdr:row>
      <xdr:rowOff>38100</xdr:rowOff>
    </xdr:from>
    <xdr:to>
      <xdr:col>1</xdr:col>
      <xdr:colOff>619590</xdr:colOff>
      <xdr:row>224</xdr:row>
      <xdr:rowOff>133350</xdr:rowOff>
    </xdr:to>
    <xdr:sp macro="" textlink="">
      <xdr:nvSpPr>
        <xdr:cNvPr id="5208" name="37 CuadroTexto">
          <a:extLst>
            <a:ext uri="{FF2B5EF4-FFF2-40B4-BE49-F238E27FC236}">
              <a16:creationId xmlns:a16="http://schemas.microsoft.com/office/drawing/2014/main" id="{BB8A2B93-4A9B-784F-AD40-B06075AC9141}"/>
            </a:ext>
          </a:extLst>
        </xdr:cNvPr>
        <xdr:cNvSpPr txBox="1">
          <a:spLocks noChangeArrowheads="1"/>
        </xdr:cNvSpPr>
      </xdr:nvSpPr>
      <xdr:spPr bwMode="auto">
        <a:xfrm>
          <a:off x="3352800" y="40414575"/>
          <a:ext cx="523875" cy="25717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Calibri"/>
            </a:rPr>
            <a:t>9 cm</a:t>
          </a:r>
        </a:p>
      </xdr:txBody>
    </xdr:sp>
    <xdr:clientData/>
  </xdr:twoCellAnchor>
  <xdr:twoCellAnchor>
    <xdr:from>
      <xdr:col>0</xdr:col>
      <xdr:colOff>2400300</xdr:colOff>
      <xdr:row>227</xdr:row>
      <xdr:rowOff>76200</xdr:rowOff>
    </xdr:from>
    <xdr:to>
      <xdr:col>0</xdr:col>
      <xdr:colOff>2926682</xdr:colOff>
      <xdr:row>229</xdr:row>
      <xdr:rowOff>0</xdr:rowOff>
    </xdr:to>
    <xdr:sp macro="" textlink="">
      <xdr:nvSpPr>
        <xdr:cNvPr id="5209" name="38 CuadroTexto">
          <a:extLst>
            <a:ext uri="{FF2B5EF4-FFF2-40B4-BE49-F238E27FC236}">
              <a16:creationId xmlns:a16="http://schemas.microsoft.com/office/drawing/2014/main" id="{D20B510C-8E6F-B048-8368-9542B84E57B0}"/>
            </a:ext>
          </a:extLst>
        </xdr:cNvPr>
        <xdr:cNvSpPr txBox="1">
          <a:spLocks noChangeArrowheads="1"/>
        </xdr:cNvSpPr>
      </xdr:nvSpPr>
      <xdr:spPr bwMode="auto">
        <a:xfrm>
          <a:off x="2095500" y="41100375"/>
          <a:ext cx="476250" cy="2476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Calibri"/>
            </a:rPr>
            <a:t>6 cm</a:t>
          </a:r>
        </a:p>
      </xdr:txBody>
    </xdr:sp>
    <xdr:clientData/>
  </xdr:twoCellAnchor>
  <xdr:twoCellAnchor>
    <xdr:from>
      <xdr:col>2</xdr:col>
      <xdr:colOff>504825</xdr:colOff>
      <xdr:row>227</xdr:row>
      <xdr:rowOff>66675</xdr:rowOff>
    </xdr:from>
    <xdr:to>
      <xdr:col>3</xdr:col>
      <xdr:colOff>184301</xdr:colOff>
      <xdr:row>228</xdr:row>
      <xdr:rowOff>152400</xdr:rowOff>
    </xdr:to>
    <xdr:sp macro="" textlink="">
      <xdr:nvSpPr>
        <xdr:cNvPr id="5210" name="40 CuadroTexto">
          <a:extLst>
            <a:ext uri="{FF2B5EF4-FFF2-40B4-BE49-F238E27FC236}">
              <a16:creationId xmlns:a16="http://schemas.microsoft.com/office/drawing/2014/main" id="{10D7C412-B8AD-5947-9840-B0168A1F3AFD}"/>
            </a:ext>
          </a:extLst>
        </xdr:cNvPr>
        <xdr:cNvSpPr txBox="1">
          <a:spLocks noChangeArrowheads="1"/>
        </xdr:cNvSpPr>
      </xdr:nvSpPr>
      <xdr:spPr bwMode="auto">
        <a:xfrm>
          <a:off x="4610100" y="41090850"/>
          <a:ext cx="466725" cy="2476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Calibri"/>
            </a:rPr>
            <a:t>6 cm</a:t>
          </a:r>
        </a:p>
      </xdr:txBody>
    </xdr:sp>
    <xdr:clientData/>
  </xdr:twoCellAnchor>
  <xdr:twoCellAnchor>
    <xdr:from>
      <xdr:col>2</xdr:col>
      <xdr:colOff>2267</xdr:colOff>
      <xdr:row>224</xdr:row>
      <xdr:rowOff>86179</xdr:rowOff>
    </xdr:from>
    <xdr:to>
      <xdr:col>3</xdr:col>
      <xdr:colOff>694669</xdr:colOff>
      <xdr:row>224</xdr:row>
      <xdr:rowOff>90715</xdr:rowOff>
    </xdr:to>
    <xdr:cxnSp macro="">
      <xdr:nvCxnSpPr>
        <xdr:cNvPr id="43" name="42 Conector recto">
          <a:extLst>
            <a:ext uri="{FF2B5EF4-FFF2-40B4-BE49-F238E27FC236}">
              <a16:creationId xmlns:a16="http://schemas.microsoft.com/office/drawing/2014/main" id="{878C011D-6C72-4B46-8D1F-6500117F6D90}"/>
            </a:ext>
          </a:extLst>
        </xdr:cNvPr>
        <xdr:cNvCxnSpPr/>
      </xdr:nvCxnSpPr>
      <xdr:spPr>
        <a:xfrm>
          <a:off x="4136571" y="29051250"/>
          <a:ext cx="1406072" cy="453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80849</xdr:colOff>
      <xdr:row>224</xdr:row>
      <xdr:rowOff>41616</xdr:rowOff>
    </xdr:from>
    <xdr:to>
      <xdr:col>2</xdr:col>
      <xdr:colOff>82437</xdr:colOff>
      <xdr:row>224</xdr:row>
      <xdr:rowOff>127794</xdr:rowOff>
    </xdr:to>
    <xdr:cxnSp macro="">
      <xdr:nvCxnSpPr>
        <xdr:cNvPr id="47" name="46 Conector recto">
          <a:extLst>
            <a:ext uri="{FF2B5EF4-FFF2-40B4-BE49-F238E27FC236}">
              <a16:creationId xmlns:a16="http://schemas.microsoft.com/office/drawing/2014/main" id="{B40BE263-3891-2D42-858A-50F697C112BD}"/>
            </a:ext>
          </a:extLst>
        </xdr:cNvPr>
        <xdr:cNvCxnSpPr/>
      </xdr:nvCxnSpPr>
      <xdr:spPr>
        <a:xfrm rot="5400000">
          <a:off x="4175125" y="29048982"/>
          <a:ext cx="86178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613230</xdr:colOff>
      <xdr:row>224</xdr:row>
      <xdr:rowOff>49889</xdr:rowOff>
    </xdr:from>
    <xdr:to>
      <xdr:col>3</xdr:col>
      <xdr:colOff>613232</xdr:colOff>
      <xdr:row>224</xdr:row>
      <xdr:rowOff>127002</xdr:rowOff>
    </xdr:to>
    <xdr:cxnSp macro="">
      <xdr:nvCxnSpPr>
        <xdr:cNvPr id="49" name="48 Conector recto">
          <a:extLst>
            <a:ext uri="{FF2B5EF4-FFF2-40B4-BE49-F238E27FC236}">
              <a16:creationId xmlns:a16="http://schemas.microsoft.com/office/drawing/2014/main" id="{3CCCA24D-4EBE-834B-B7E2-00D443F67F8E}"/>
            </a:ext>
          </a:extLst>
        </xdr:cNvPr>
        <xdr:cNvCxnSpPr/>
      </xdr:nvCxnSpPr>
      <xdr:spPr>
        <a:xfrm rot="5400000">
          <a:off x="5422445" y="29053516"/>
          <a:ext cx="77113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466725</xdr:colOff>
      <xdr:row>222</xdr:row>
      <xdr:rowOff>104775</xdr:rowOff>
    </xdr:from>
    <xdr:to>
      <xdr:col>3</xdr:col>
      <xdr:colOff>193393</xdr:colOff>
      <xdr:row>224</xdr:row>
      <xdr:rowOff>38100</xdr:rowOff>
    </xdr:to>
    <xdr:sp macro="" textlink="">
      <xdr:nvSpPr>
        <xdr:cNvPr id="5214" name="52 CuadroTexto">
          <a:extLst>
            <a:ext uri="{FF2B5EF4-FFF2-40B4-BE49-F238E27FC236}">
              <a16:creationId xmlns:a16="http://schemas.microsoft.com/office/drawing/2014/main" id="{0C1A9CE3-5DE7-9F41-B5B9-BC3FA5C8025A}"/>
            </a:ext>
          </a:extLst>
        </xdr:cNvPr>
        <xdr:cNvSpPr txBox="1">
          <a:spLocks noChangeArrowheads="1"/>
        </xdr:cNvSpPr>
      </xdr:nvSpPr>
      <xdr:spPr bwMode="auto">
        <a:xfrm>
          <a:off x="4572000" y="40319325"/>
          <a:ext cx="514350" cy="25717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Calibri"/>
            </a:rPr>
            <a:t>14 cm</a:t>
          </a:r>
        </a:p>
      </xdr:txBody>
    </xdr:sp>
    <xdr:clientData/>
  </xdr:twoCellAnchor>
  <xdr:twoCellAnchor>
    <xdr:from>
      <xdr:col>0</xdr:col>
      <xdr:colOff>1130300</xdr:colOff>
      <xdr:row>133</xdr:row>
      <xdr:rowOff>142875</xdr:rowOff>
    </xdr:from>
    <xdr:to>
      <xdr:col>0</xdr:col>
      <xdr:colOff>1631043</xdr:colOff>
      <xdr:row>135</xdr:row>
      <xdr:rowOff>104775</xdr:rowOff>
    </xdr:to>
    <xdr:sp macro="" textlink="">
      <xdr:nvSpPr>
        <xdr:cNvPr id="5231" name="53 CuadroTexto">
          <a:extLst>
            <a:ext uri="{FF2B5EF4-FFF2-40B4-BE49-F238E27FC236}">
              <a16:creationId xmlns:a16="http://schemas.microsoft.com/office/drawing/2014/main" id="{40186A9E-8E5F-B849-98D7-56F1FA0EBEFC}"/>
            </a:ext>
          </a:extLst>
        </xdr:cNvPr>
        <xdr:cNvSpPr txBox="1">
          <a:spLocks noChangeArrowheads="1"/>
        </xdr:cNvSpPr>
      </xdr:nvSpPr>
      <xdr:spPr bwMode="auto">
        <a:xfrm>
          <a:off x="990600" y="25431750"/>
          <a:ext cx="438150" cy="2857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400"/>
            </a:lnSpc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Calibri"/>
            </a:rPr>
            <a:t>Ycg</a:t>
          </a:r>
          <a:endParaRPr lang="es-MX" sz="10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lnSpc>
              <a:spcPts val="1000"/>
            </a:lnSpc>
            <a:defRPr sz="1000"/>
          </a:pPr>
          <a:endParaRPr lang="es-MX" sz="1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1354931</xdr:colOff>
      <xdr:row>133</xdr:row>
      <xdr:rowOff>38894</xdr:rowOff>
    </xdr:from>
    <xdr:to>
      <xdr:col>0</xdr:col>
      <xdr:colOff>1356519</xdr:colOff>
      <xdr:row>134</xdr:row>
      <xdr:rowOff>10319</xdr:rowOff>
    </xdr:to>
    <xdr:cxnSp macro="">
      <xdr:nvCxnSpPr>
        <xdr:cNvPr id="60" name="59 Conector recto">
          <a:extLst>
            <a:ext uri="{FF2B5EF4-FFF2-40B4-BE49-F238E27FC236}">
              <a16:creationId xmlns:a16="http://schemas.microsoft.com/office/drawing/2014/main" id="{024603D0-BDFA-2341-8D95-DDA5687EEE45}"/>
            </a:ext>
          </a:extLst>
        </xdr:cNvPr>
        <xdr:cNvCxnSpPr/>
      </xdr:nvCxnSpPr>
      <xdr:spPr>
        <a:xfrm rot="5400000">
          <a:off x="1123950" y="21431250"/>
          <a:ext cx="1333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1358900</xdr:colOff>
      <xdr:row>135</xdr:row>
      <xdr:rowOff>114300</xdr:rowOff>
    </xdr:from>
    <xdr:to>
      <xdr:col>0</xdr:col>
      <xdr:colOff>1358900</xdr:colOff>
      <xdr:row>136</xdr:row>
      <xdr:rowOff>76200</xdr:rowOff>
    </xdr:to>
    <xdr:cxnSp macro="">
      <xdr:nvCxnSpPr>
        <xdr:cNvPr id="5386" name="61 Conector recto">
          <a:extLst>
            <a:ext uri="{FF2B5EF4-FFF2-40B4-BE49-F238E27FC236}">
              <a16:creationId xmlns:a16="http://schemas.microsoft.com/office/drawing/2014/main" id="{945163D4-4C86-9043-9DBD-E1C0737D8FE8}"/>
            </a:ext>
          </a:extLst>
        </xdr:cNvPr>
        <xdr:cNvCxnSpPr>
          <a:cxnSpLocks noChangeShapeType="1"/>
        </xdr:cNvCxnSpPr>
      </xdr:nvCxnSpPr>
      <xdr:spPr bwMode="auto">
        <a:xfrm rot="5400000">
          <a:off x="1295400" y="25806400"/>
          <a:ext cx="1270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1320800</xdr:colOff>
      <xdr:row>133</xdr:row>
      <xdr:rowOff>63500</xdr:rowOff>
    </xdr:from>
    <xdr:to>
      <xdr:col>0</xdr:col>
      <xdr:colOff>1397000</xdr:colOff>
      <xdr:row>133</xdr:row>
      <xdr:rowOff>127000</xdr:rowOff>
    </xdr:to>
    <xdr:cxnSp macro="">
      <xdr:nvCxnSpPr>
        <xdr:cNvPr id="5387" name="63 Conector recto">
          <a:extLst>
            <a:ext uri="{FF2B5EF4-FFF2-40B4-BE49-F238E27FC236}">
              <a16:creationId xmlns:a16="http://schemas.microsoft.com/office/drawing/2014/main" id="{4AD3707B-7640-B242-A583-CCC9E2EB5142}"/>
            </a:ext>
          </a:extLst>
        </xdr:cNvPr>
        <xdr:cNvCxnSpPr>
          <a:cxnSpLocks noChangeShapeType="1"/>
        </xdr:cNvCxnSpPr>
      </xdr:nvCxnSpPr>
      <xdr:spPr bwMode="auto">
        <a:xfrm flipV="1">
          <a:off x="1320800" y="25361900"/>
          <a:ext cx="76200" cy="635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1320800</xdr:colOff>
      <xdr:row>135</xdr:row>
      <xdr:rowOff>139700</xdr:rowOff>
    </xdr:from>
    <xdr:to>
      <xdr:col>0</xdr:col>
      <xdr:colOff>1397000</xdr:colOff>
      <xdr:row>136</xdr:row>
      <xdr:rowOff>25400</xdr:rowOff>
    </xdr:to>
    <xdr:cxnSp macro="">
      <xdr:nvCxnSpPr>
        <xdr:cNvPr id="5388" name="65 Conector recto">
          <a:extLst>
            <a:ext uri="{FF2B5EF4-FFF2-40B4-BE49-F238E27FC236}">
              <a16:creationId xmlns:a16="http://schemas.microsoft.com/office/drawing/2014/main" id="{60AC69B8-3507-A64B-A3D7-17A9ACD8A777}"/>
            </a:ext>
          </a:extLst>
        </xdr:cNvPr>
        <xdr:cNvCxnSpPr>
          <a:cxnSpLocks noChangeShapeType="1"/>
        </xdr:cNvCxnSpPr>
      </xdr:nvCxnSpPr>
      <xdr:spPr bwMode="auto">
        <a:xfrm flipV="1">
          <a:off x="1320800" y="25768300"/>
          <a:ext cx="76200" cy="508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419100</xdr:colOff>
      <xdr:row>324</xdr:row>
      <xdr:rowOff>25400</xdr:rowOff>
    </xdr:from>
    <xdr:to>
      <xdr:col>2</xdr:col>
      <xdr:colOff>546100</xdr:colOff>
      <xdr:row>325</xdr:row>
      <xdr:rowOff>76200</xdr:rowOff>
    </xdr:to>
    <xdr:pic>
      <xdr:nvPicPr>
        <xdr:cNvPr id="5389" name="Picture 1087">
          <a:extLst>
            <a:ext uri="{FF2B5EF4-FFF2-40B4-BE49-F238E27FC236}">
              <a16:creationId xmlns:a16="http://schemas.microsoft.com/office/drawing/2014/main" id="{64C2C754-A875-9048-A175-A2E008BE6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6200" y="58191400"/>
          <a:ext cx="127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584200</xdr:colOff>
      <xdr:row>127</xdr:row>
      <xdr:rowOff>0</xdr:rowOff>
    </xdr:from>
    <xdr:to>
      <xdr:col>4</xdr:col>
      <xdr:colOff>584200</xdr:colOff>
      <xdr:row>136</xdr:row>
      <xdr:rowOff>76200</xdr:rowOff>
    </xdr:to>
    <xdr:sp macro="" textlink="">
      <xdr:nvSpPr>
        <xdr:cNvPr id="5390" name="Line 1158">
          <a:extLst>
            <a:ext uri="{FF2B5EF4-FFF2-40B4-BE49-F238E27FC236}">
              <a16:creationId xmlns:a16="http://schemas.microsoft.com/office/drawing/2014/main" id="{E791205E-E6F5-7C43-8C2F-419512F22AC8}"/>
            </a:ext>
          </a:extLst>
        </xdr:cNvPr>
        <xdr:cNvSpPr>
          <a:spLocks noChangeShapeType="1"/>
        </xdr:cNvSpPr>
      </xdr:nvSpPr>
      <xdr:spPr bwMode="auto">
        <a:xfrm flipH="1">
          <a:off x="6972300" y="24282400"/>
          <a:ext cx="0" cy="158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495300</xdr:colOff>
      <xdr:row>127</xdr:row>
      <xdr:rowOff>101600</xdr:rowOff>
    </xdr:from>
    <xdr:to>
      <xdr:col>4</xdr:col>
      <xdr:colOff>711200</xdr:colOff>
      <xdr:row>127</xdr:row>
      <xdr:rowOff>101600</xdr:rowOff>
    </xdr:to>
    <xdr:sp macro="" textlink="">
      <xdr:nvSpPr>
        <xdr:cNvPr id="5391" name="Line 1159">
          <a:extLst>
            <a:ext uri="{FF2B5EF4-FFF2-40B4-BE49-F238E27FC236}">
              <a16:creationId xmlns:a16="http://schemas.microsoft.com/office/drawing/2014/main" id="{520C3DB8-4933-694C-8030-8B0104630449}"/>
            </a:ext>
          </a:extLst>
        </xdr:cNvPr>
        <xdr:cNvSpPr>
          <a:spLocks noChangeShapeType="1"/>
        </xdr:cNvSpPr>
      </xdr:nvSpPr>
      <xdr:spPr bwMode="auto">
        <a:xfrm>
          <a:off x="6883400" y="24384000"/>
          <a:ext cx="21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482600</xdr:colOff>
      <xdr:row>132</xdr:row>
      <xdr:rowOff>0</xdr:rowOff>
    </xdr:from>
    <xdr:to>
      <xdr:col>4</xdr:col>
      <xdr:colOff>711200</xdr:colOff>
      <xdr:row>132</xdr:row>
      <xdr:rowOff>0</xdr:rowOff>
    </xdr:to>
    <xdr:sp macro="" textlink="">
      <xdr:nvSpPr>
        <xdr:cNvPr id="5392" name="Line 1160">
          <a:extLst>
            <a:ext uri="{FF2B5EF4-FFF2-40B4-BE49-F238E27FC236}">
              <a16:creationId xmlns:a16="http://schemas.microsoft.com/office/drawing/2014/main" id="{513189F8-F961-2D40-9F10-D94CCF49B999}"/>
            </a:ext>
          </a:extLst>
        </xdr:cNvPr>
        <xdr:cNvSpPr>
          <a:spLocks noChangeShapeType="1"/>
        </xdr:cNvSpPr>
      </xdr:nvSpPr>
      <xdr:spPr bwMode="auto">
        <a:xfrm>
          <a:off x="6870700" y="2510790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520700</xdr:colOff>
      <xdr:row>136</xdr:row>
      <xdr:rowOff>0</xdr:rowOff>
    </xdr:from>
    <xdr:to>
      <xdr:col>4</xdr:col>
      <xdr:colOff>723900</xdr:colOff>
      <xdr:row>136</xdr:row>
      <xdr:rowOff>0</xdr:rowOff>
    </xdr:to>
    <xdr:sp macro="" textlink="">
      <xdr:nvSpPr>
        <xdr:cNvPr id="5393" name="Line 1161">
          <a:extLst>
            <a:ext uri="{FF2B5EF4-FFF2-40B4-BE49-F238E27FC236}">
              <a16:creationId xmlns:a16="http://schemas.microsoft.com/office/drawing/2014/main" id="{6C0542B8-3322-2F4A-8139-6F4BB512BD0F}"/>
            </a:ext>
          </a:extLst>
        </xdr:cNvPr>
        <xdr:cNvSpPr>
          <a:spLocks noChangeShapeType="1"/>
        </xdr:cNvSpPr>
      </xdr:nvSpPr>
      <xdr:spPr bwMode="auto">
        <a:xfrm>
          <a:off x="6908800" y="25793700"/>
          <a:ext cx="203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571500</xdr:colOff>
      <xdr:row>127</xdr:row>
      <xdr:rowOff>63500</xdr:rowOff>
    </xdr:from>
    <xdr:to>
      <xdr:col>4</xdr:col>
      <xdr:colOff>635000</xdr:colOff>
      <xdr:row>127</xdr:row>
      <xdr:rowOff>139700</xdr:rowOff>
    </xdr:to>
    <xdr:sp macro="" textlink="">
      <xdr:nvSpPr>
        <xdr:cNvPr id="5394" name="Line 1162">
          <a:extLst>
            <a:ext uri="{FF2B5EF4-FFF2-40B4-BE49-F238E27FC236}">
              <a16:creationId xmlns:a16="http://schemas.microsoft.com/office/drawing/2014/main" id="{853A53E6-3614-E24B-A0C4-E973770C9CFE}"/>
            </a:ext>
          </a:extLst>
        </xdr:cNvPr>
        <xdr:cNvSpPr>
          <a:spLocks noChangeShapeType="1"/>
        </xdr:cNvSpPr>
      </xdr:nvSpPr>
      <xdr:spPr bwMode="auto">
        <a:xfrm flipH="1">
          <a:off x="6959600" y="24345900"/>
          <a:ext cx="6350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546100</xdr:colOff>
      <xdr:row>131</xdr:row>
      <xdr:rowOff>114300</xdr:rowOff>
    </xdr:from>
    <xdr:to>
      <xdr:col>4</xdr:col>
      <xdr:colOff>635000</xdr:colOff>
      <xdr:row>132</xdr:row>
      <xdr:rowOff>50800</xdr:rowOff>
    </xdr:to>
    <xdr:sp macro="" textlink="">
      <xdr:nvSpPr>
        <xdr:cNvPr id="5395" name="Line 1163">
          <a:extLst>
            <a:ext uri="{FF2B5EF4-FFF2-40B4-BE49-F238E27FC236}">
              <a16:creationId xmlns:a16="http://schemas.microsoft.com/office/drawing/2014/main" id="{9D44FF5D-7F3D-C448-BA04-8479BB7E0DC1}"/>
            </a:ext>
          </a:extLst>
        </xdr:cNvPr>
        <xdr:cNvSpPr>
          <a:spLocks noChangeShapeType="1"/>
        </xdr:cNvSpPr>
      </xdr:nvSpPr>
      <xdr:spPr bwMode="auto">
        <a:xfrm flipH="1">
          <a:off x="6934200" y="25057100"/>
          <a:ext cx="88900" cy="10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546100</xdr:colOff>
      <xdr:row>135</xdr:row>
      <xdr:rowOff>127000</xdr:rowOff>
    </xdr:from>
    <xdr:to>
      <xdr:col>4</xdr:col>
      <xdr:colOff>635000</xdr:colOff>
      <xdr:row>136</xdr:row>
      <xdr:rowOff>50800</xdr:rowOff>
    </xdr:to>
    <xdr:sp macro="" textlink="">
      <xdr:nvSpPr>
        <xdr:cNvPr id="5396" name="Line 1164">
          <a:extLst>
            <a:ext uri="{FF2B5EF4-FFF2-40B4-BE49-F238E27FC236}">
              <a16:creationId xmlns:a16="http://schemas.microsoft.com/office/drawing/2014/main" id="{C1DCC842-ED0E-2646-A0CE-89B326640759}"/>
            </a:ext>
          </a:extLst>
        </xdr:cNvPr>
        <xdr:cNvSpPr>
          <a:spLocks noChangeShapeType="1"/>
        </xdr:cNvSpPr>
      </xdr:nvSpPr>
      <xdr:spPr bwMode="auto">
        <a:xfrm flipH="1">
          <a:off x="6934200" y="25755600"/>
          <a:ext cx="88900" cy="88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241300</xdr:colOff>
      <xdr:row>130</xdr:row>
      <xdr:rowOff>76200</xdr:rowOff>
    </xdr:from>
    <xdr:to>
      <xdr:col>4</xdr:col>
      <xdr:colOff>241300</xdr:colOff>
      <xdr:row>134</xdr:row>
      <xdr:rowOff>12700</xdr:rowOff>
    </xdr:to>
    <xdr:sp macro="" textlink="">
      <xdr:nvSpPr>
        <xdr:cNvPr id="5397" name="Line 1172">
          <a:extLst>
            <a:ext uri="{FF2B5EF4-FFF2-40B4-BE49-F238E27FC236}">
              <a16:creationId xmlns:a16="http://schemas.microsoft.com/office/drawing/2014/main" id="{992DAE28-3197-8E46-BDEA-F174110308AB}"/>
            </a:ext>
          </a:extLst>
        </xdr:cNvPr>
        <xdr:cNvSpPr>
          <a:spLocks noChangeShapeType="1"/>
        </xdr:cNvSpPr>
      </xdr:nvSpPr>
      <xdr:spPr bwMode="auto">
        <a:xfrm>
          <a:off x="6629400" y="24853900"/>
          <a:ext cx="0" cy="622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131</xdr:row>
      <xdr:rowOff>0</xdr:rowOff>
    </xdr:from>
    <xdr:to>
      <xdr:col>4</xdr:col>
      <xdr:colOff>279400</xdr:colOff>
      <xdr:row>131</xdr:row>
      <xdr:rowOff>0</xdr:rowOff>
    </xdr:to>
    <xdr:sp macro="" textlink="">
      <xdr:nvSpPr>
        <xdr:cNvPr id="5398" name="Line 1173">
          <a:extLst>
            <a:ext uri="{FF2B5EF4-FFF2-40B4-BE49-F238E27FC236}">
              <a16:creationId xmlns:a16="http://schemas.microsoft.com/office/drawing/2014/main" id="{34FDDC3F-B77D-7843-A3CC-EA824F73AEC4}"/>
            </a:ext>
          </a:extLst>
        </xdr:cNvPr>
        <xdr:cNvSpPr>
          <a:spLocks noChangeShapeType="1"/>
        </xdr:cNvSpPr>
      </xdr:nvSpPr>
      <xdr:spPr bwMode="auto">
        <a:xfrm>
          <a:off x="6578600" y="24942800"/>
          <a:ext cx="8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133</xdr:row>
      <xdr:rowOff>76200</xdr:rowOff>
    </xdr:from>
    <xdr:to>
      <xdr:col>4</xdr:col>
      <xdr:colOff>292100</xdr:colOff>
      <xdr:row>133</xdr:row>
      <xdr:rowOff>76200</xdr:rowOff>
    </xdr:to>
    <xdr:sp macro="" textlink="">
      <xdr:nvSpPr>
        <xdr:cNvPr id="5399" name="Line 1175">
          <a:extLst>
            <a:ext uri="{FF2B5EF4-FFF2-40B4-BE49-F238E27FC236}">
              <a16:creationId xmlns:a16="http://schemas.microsoft.com/office/drawing/2014/main" id="{558C52AD-6C08-2049-8A84-E8AE2AC46B9B}"/>
            </a:ext>
          </a:extLst>
        </xdr:cNvPr>
        <xdr:cNvSpPr>
          <a:spLocks noChangeShapeType="1"/>
        </xdr:cNvSpPr>
      </xdr:nvSpPr>
      <xdr:spPr bwMode="auto">
        <a:xfrm>
          <a:off x="6578600" y="25374600"/>
          <a:ext cx="10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215900</xdr:colOff>
      <xdr:row>130</xdr:row>
      <xdr:rowOff>139700</xdr:rowOff>
    </xdr:from>
    <xdr:to>
      <xdr:col>4</xdr:col>
      <xdr:colOff>279400</xdr:colOff>
      <xdr:row>131</xdr:row>
      <xdr:rowOff>25400</xdr:rowOff>
    </xdr:to>
    <xdr:sp macro="" textlink="">
      <xdr:nvSpPr>
        <xdr:cNvPr id="5400" name="Line 1176">
          <a:extLst>
            <a:ext uri="{FF2B5EF4-FFF2-40B4-BE49-F238E27FC236}">
              <a16:creationId xmlns:a16="http://schemas.microsoft.com/office/drawing/2014/main" id="{4E708481-C813-1E4A-A007-1313F1FC3620}"/>
            </a:ext>
          </a:extLst>
        </xdr:cNvPr>
        <xdr:cNvSpPr>
          <a:spLocks noChangeShapeType="1"/>
        </xdr:cNvSpPr>
      </xdr:nvSpPr>
      <xdr:spPr bwMode="auto">
        <a:xfrm flipH="1">
          <a:off x="6604000" y="24917400"/>
          <a:ext cx="63500" cy="50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203200</xdr:colOff>
      <xdr:row>133</xdr:row>
      <xdr:rowOff>38100</xdr:rowOff>
    </xdr:from>
    <xdr:to>
      <xdr:col>4</xdr:col>
      <xdr:colOff>279400</xdr:colOff>
      <xdr:row>133</xdr:row>
      <xdr:rowOff>114300</xdr:rowOff>
    </xdr:to>
    <xdr:sp macro="" textlink="">
      <xdr:nvSpPr>
        <xdr:cNvPr id="5401" name="Line 1177">
          <a:extLst>
            <a:ext uri="{FF2B5EF4-FFF2-40B4-BE49-F238E27FC236}">
              <a16:creationId xmlns:a16="http://schemas.microsoft.com/office/drawing/2014/main" id="{A32220DD-EDA7-C041-8584-7B173911EC95}"/>
            </a:ext>
          </a:extLst>
        </xdr:cNvPr>
        <xdr:cNvSpPr>
          <a:spLocks noChangeShapeType="1"/>
        </xdr:cNvSpPr>
      </xdr:nvSpPr>
      <xdr:spPr bwMode="auto">
        <a:xfrm flipH="1">
          <a:off x="6591300" y="25336500"/>
          <a:ext cx="7620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2082800</xdr:colOff>
      <xdr:row>400</xdr:row>
      <xdr:rowOff>127000</xdr:rowOff>
    </xdr:from>
    <xdr:to>
      <xdr:col>2</xdr:col>
      <xdr:colOff>647700</xdr:colOff>
      <xdr:row>408</xdr:row>
      <xdr:rowOff>139700</xdr:rowOff>
    </xdr:to>
    <xdr:pic>
      <xdr:nvPicPr>
        <xdr:cNvPr id="5402" name="Imagen 4">
          <a:extLst>
            <a:ext uri="{FF2B5EF4-FFF2-40B4-BE49-F238E27FC236}">
              <a16:creationId xmlns:a16="http://schemas.microsoft.com/office/drawing/2014/main" id="{B8C7BFA6-EA31-4E4E-A923-83D85327A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800" y="71374000"/>
          <a:ext cx="33020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2781300</xdr:colOff>
      <xdr:row>464</xdr:row>
      <xdr:rowOff>0</xdr:rowOff>
    </xdr:from>
    <xdr:to>
      <xdr:col>0</xdr:col>
      <xdr:colOff>3644900</xdr:colOff>
      <xdr:row>464</xdr:row>
      <xdr:rowOff>0</xdr:rowOff>
    </xdr:to>
    <xdr:sp macro="" textlink="">
      <xdr:nvSpPr>
        <xdr:cNvPr id="5403" name="Line 1206">
          <a:extLst>
            <a:ext uri="{FF2B5EF4-FFF2-40B4-BE49-F238E27FC236}">
              <a16:creationId xmlns:a16="http://schemas.microsoft.com/office/drawing/2014/main" id="{362D8944-C6B5-2D49-8728-CB302260E85D}"/>
            </a:ext>
          </a:extLst>
        </xdr:cNvPr>
        <xdr:cNvSpPr>
          <a:spLocks noChangeShapeType="1"/>
        </xdr:cNvSpPr>
      </xdr:nvSpPr>
      <xdr:spPr bwMode="auto">
        <a:xfrm>
          <a:off x="2781300" y="82207100"/>
          <a:ext cx="863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914400</xdr:colOff>
      <xdr:row>140</xdr:row>
      <xdr:rowOff>139700</xdr:rowOff>
    </xdr:from>
    <xdr:to>
      <xdr:col>5</xdr:col>
      <xdr:colOff>1117600</xdr:colOff>
      <xdr:row>164</xdr:row>
      <xdr:rowOff>101600</xdr:rowOff>
    </xdr:to>
    <xdr:pic>
      <xdr:nvPicPr>
        <xdr:cNvPr id="5404" name="Picture 1229">
          <a:extLst>
            <a:ext uri="{FF2B5EF4-FFF2-40B4-BE49-F238E27FC236}">
              <a16:creationId xmlns:a16="http://schemas.microsoft.com/office/drawing/2014/main" id="{A6918ABD-A43B-2E4C-A97A-FCF0A4CC8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26593800"/>
          <a:ext cx="7416800" cy="392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0</xdr:col>
      <xdr:colOff>3048000</xdr:colOff>
      <xdr:row>168</xdr:row>
      <xdr:rowOff>152400</xdr:rowOff>
    </xdr:from>
    <xdr:to>
      <xdr:col>0</xdr:col>
      <xdr:colOff>3619500</xdr:colOff>
      <xdr:row>168</xdr:row>
      <xdr:rowOff>152400</xdr:rowOff>
    </xdr:to>
    <xdr:sp macro="" textlink="">
      <xdr:nvSpPr>
        <xdr:cNvPr id="5405" name="Line 1231">
          <a:extLst>
            <a:ext uri="{FF2B5EF4-FFF2-40B4-BE49-F238E27FC236}">
              <a16:creationId xmlns:a16="http://schemas.microsoft.com/office/drawing/2014/main" id="{0DE4D9F1-2CFC-964E-884D-6BA6B83CD425}"/>
            </a:ext>
          </a:extLst>
        </xdr:cNvPr>
        <xdr:cNvSpPr>
          <a:spLocks noChangeShapeType="1"/>
        </xdr:cNvSpPr>
      </xdr:nvSpPr>
      <xdr:spPr bwMode="auto">
        <a:xfrm>
          <a:off x="3048000" y="31254700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2781300</xdr:colOff>
      <xdr:row>168</xdr:row>
      <xdr:rowOff>152400</xdr:rowOff>
    </xdr:from>
    <xdr:to>
      <xdr:col>0</xdr:col>
      <xdr:colOff>3048000</xdr:colOff>
      <xdr:row>171</xdr:row>
      <xdr:rowOff>0</xdr:rowOff>
    </xdr:to>
    <xdr:sp macro="" textlink="">
      <xdr:nvSpPr>
        <xdr:cNvPr id="5406" name="Line 1232">
          <a:extLst>
            <a:ext uri="{FF2B5EF4-FFF2-40B4-BE49-F238E27FC236}">
              <a16:creationId xmlns:a16="http://schemas.microsoft.com/office/drawing/2014/main" id="{FCA2351A-37C3-8043-B2D7-065B63987B80}"/>
            </a:ext>
          </a:extLst>
        </xdr:cNvPr>
        <xdr:cNvSpPr>
          <a:spLocks noChangeShapeType="1"/>
        </xdr:cNvSpPr>
      </xdr:nvSpPr>
      <xdr:spPr bwMode="auto">
        <a:xfrm flipH="1">
          <a:off x="2781300" y="31254700"/>
          <a:ext cx="266700" cy="36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3632200</xdr:colOff>
      <xdr:row>168</xdr:row>
      <xdr:rowOff>152400</xdr:rowOff>
    </xdr:from>
    <xdr:to>
      <xdr:col>1</xdr:col>
      <xdr:colOff>25400</xdr:colOff>
      <xdr:row>171</xdr:row>
      <xdr:rowOff>0</xdr:rowOff>
    </xdr:to>
    <xdr:sp macro="" textlink="">
      <xdr:nvSpPr>
        <xdr:cNvPr id="5407" name="Line 1233">
          <a:extLst>
            <a:ext uri="{FF2B5EF4-FFF2-40B4-BE49-F238E27FC236}">
              <a16:creationId xmlns:a16="http://schemas.microsoft.com/office/drawing/2014/main" id="{1E651B11-A961-F54D-81F9-C8955F94F85C}"/>
            </a:ext>
          </a:extLst>
        </xdr:cNvPr>
        <xdr:cNvSpPr>
          <a:spLocks noChangeShapeType="1"/>
        </xdr:cNvSpPr>
      </xdr:nvSpPr>
      <xdr:spPr bwMode="auto">
        <a:xfrm>
          <a:off x="3632200" y="31254700"/>
          <a:ext cx="203200" cy="36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2781300</xdr:colOff>
      <xdr:row>170</xdr:row>
      <xdr:rowOff>152400</xdr:rowOff>
    </xdr:from>
    <xdr:to>
      <xdr:col>1</xdr:col>
      <xdr:colOff>25400</xdr:colOff>
      <xdr:row>170</xdr:row>
      <xdr:rowOff>152400</xdr:rowOff>
    </xdr:to>
    <xdr:sp macro="" textlink="">
      <xdr:nvSpPr>
        <xdr:cNvPr id="5408" name="Line 1234">
          <a:extLst>
            <a:ext uri="{FF2B5EF4-FFF2-40B4-BE49-F238E27FC236}">
              <a16:creationId xmlns:a16="http://schemas.microsoft.com/office/drawing/2014/main" id="{9B73F1B6-631F-834B-A971-E9D4E2851D78}"/>
            </a:ext>
          </a:extLst>
        </xdr:cNvPr>
        <xdr:cNvSpPr>
          <a:spLocks noChangeShapeType="1"/>
        </xdr:cNvSpPr>
      </xdr:nvSpPr>
      <xdr:spPr bwMode="auto">
        <a:xfrm>
          <a:off x="2781300" y="3161030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3035300</xdr:colOff>
      <xdr:row>168</xdr:row>
      <xdr:rowOff>152400</xdr:rowOff>
    </xdr:from>
    <xdr:to>
      <xdr:col>0</xdr:col>
      <xdr:colOff>3035300</xdr:colOff>
      <xdr:row>170</xdr:row>
      <xdr:rowOff>152400</xdr:rowOff>
    </xdr:to>
    <xdr:sp macro="" textlink="">
      <xdr:nvSpPr>
        <xdr:cNvPr id="5409" name="Line 1237">
          <a:extLst>
            <a:ext uri="{FF2B5EF4-FFF2-40B4-BE49-F238E27FC236}">
              <a16:creationId xmlns:a16="http://schemas.microsoft.com/office/drawing/2014/main" id="{00B687A9-AC2E-4F4D-ADBB-33016D6C53BB}"/>
            </a:ext>
          </a:extLst>
        </xdr:cNvPr>
        <xdr:cNvSpPr>
          <a:spLocks noChangeShapeType="1"/>
        </xdr:cNvSpPr>
      </xdr:nvSpPr>
      <xdr:spPr bwMode="auto">
        <a:xfrm>
          <a:off x="3035300" y="31254700"/>
          <a:ext cx="0" cy="355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1511300</xdr:colOff>
          <xdr:row>46</xdr:row>
          <xdr:rowOff>25400</xdr:rowOff>
        </xdr:from>
        <xdr:to>
          <xdr:col>0</xdr:col>
          <xdr:colOff>2476500</xdr:colOff>
          <xdr:row>48</xdr:row>
          <xdr:rowOff>101600</xdr:rowOff>
        </xdr:to>
        <xdr:sp macro="" textlink="">
          <xdr:nvSpPr>
            <xdr:cNvPr id="5244" name="Object 1148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2901B46B-B740-4645-89C8-A398BE409C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863600</xdr:colOff>
          <xdr:row>54</xdr:row>
          <xdr:rowOff>139700</xdr:rowOff>
        </xdr:from>
        <xdr:to>
          <xdr:col>0</xdr:col>
          <xdr:colOff>3225800</xdr:colOff>
          <xdr:row>57</xdr:row>
          <xdr:rowOff>114300</xdr:rowOff>
        </xdr:to>
        <xdr:sp macro="" textlink="">
          <xdr:nvSpPr>
            <xdr:cNvPr id="5245" name="Object 1149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65ACB2F4-123E-BA48-87C3-C369AB8D37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1612900</xdr:colOff>
          <xdr:row>63</xdr:row>
          <xdr:rowOff>139700</xdr:rowOff>
        </xdr:from>
        <xdr:to>
          <xdr:col>0</xdr:col>
          <xdr:colOff>2374900</xdr:colOff>
          <xdr:row>65</xdr:row>
          <xdr:rowOff>38100</xdr:rowOff>
        </xdr:to>
        <xdr:sp macro="" textlink="">
          <xdr:nvSpPr>
            <xdr:cNvPr id="5246" name="Object 1150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6678D59C-1FE0-7741-A43F-0F01457A80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228600</xdr:colOff>
          <xdr:row>80</xdr:row>
          <xdr:rowOff>88900</xdr:rowOff>
        </xdr:from>
        <xdr:to>
          <xdr:col>0</xdr:col>
          <xdr:colOff>3098800</xdr:colOff>
          <xdr:row>81</xdr:row>
          <xdr:rowOff>165100</xdr:rowOff>
        </xdr:to>
        <xdr:sp macro="" textlink="">
          <xdr:nvSpPr>
            <xdr:cNvPr id="5247" name="Object 1151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E0CD6F84-6D78-B748-980E-F2632F2636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495300</xdr:colOff>
          <xdr:row>85</xdr:row>
          <xdr:rowOff>139700</xdr:rowOff>
        </xdr:from>
        <xdr:to>
          <xdr:col>0</xdr:col>
          <xdr:colOff>2921000</xdr:colOff>
          <xdr:row>86</xdr:row>
          <xdr:rowOff>228600</xdr:rowOff>
        </xdr:to>
        <xdr:sp macro="" textlink="">
          <xdr:nvSpPr>
            <xdr:cNvPr id="5248" name="Object 1152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3D6F1CB8-B27A-7D40-96EC-9D992638AC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1028700</xdr:colOff>
          <xdr:row>98</xdr:row>
          <xdr:rowOff>63500</xdr:rowOff>
        </xdr:from>
        <xdr:to>
          <xdr:col>0</xdr:col>
          <xdr:colOff>2247900</xdr:colOff>
          <xdr:row>100</xdr:row>
          <xdr:rowOff>127000</xdr:rowOff>
        </xdr:to>
        <xdr:sp macro="" textlink="">
          <xdr:nvSpPr>
            <xdr:cNvPr id="5250" name="Object 1154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7289E6A4-F674-9047-AA9E-DA4E58F62B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990600</xdr:colOff>
          <xdr:row>104</xdr:row>
          <xdr:rowOff>127000</xdr:rowOff>
        </xdr:from>
        <xdr:to>
          <xdr:col>0</xdr:col>
          <xdr:colOff>2209800</xdr:colOff>
          <xdr:row>106</xdr:row>
          <xdr:rowOff>139700</xdr:rowOff>
        </xdr:to>
        <xdr:sp macro="" textlink="">
          <xdr:nvSpPr>
            <xdr:cNvPr id="5251" name="Object 1155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684A301A-07FF-1349-845D-5629A56E44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1054100</xdr:colOff>
          <xdr:row>111</xdr:row>
          <xdr:rowOff>25400</xdr:rowOff>
        </xdr:from>
        <xdr:to>
          <xdr:col>0</xdr:col>
          <xdr:colOff>2032000</xdr:colOff>
          <xdr:row>112</xdr:row>
          <xdr:rowOff>139700</xdr:rowOff>
        </xdr:to>
        <xdr:sp macro="" textlink="">
          <xdr:nvSpPr>
            <xdr:cNvPr id="5252" name="Object 1156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B676EE69-515A-0948-8443-E4B099A0C8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990600</xdr:colOff>
          <xdr:row>114</xdr:row>
          <xdr:rowOff>50800</xdr:rowOff>
        </xdr:from>
        <xdr:to>
          <xdr:col>0</xdr:col>
          <xdr:colOff>1968500</xdr:colOff>
          <xdr:row>115</xdr:row>
          <xdr:rowOff>152400</xdr:rowOff>
        </xdr:to>
        <xdr:sp macro="" textlink="">
          <xdr:nvSpPr>
            <xdr:cNvPr id="5253" name="Object 1157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67AC539F-A744-4645-81C7-2E5F3A39F6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1981200</xdr:colOff>
          <xdr:row>194</xdr:row>
          <xdr:rowOff>0</xdr:rowOff>
        </xdr:from>
        <xdr:to>
          <xdr:col>0</xdr:col>
          <xdr:colOff>2705100</xdr:colOff>
          <xdr:row>197</xdr:row>
          <xdr:rowOff>0</xdr:rowOff>
        </xdr:to>
        <xdr:sp macro="" textlink="">
          <xdr:nvSpPr>
            <xdr:cNvPr id="5263" name="Object 1167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E42553A5-EC87-C948-8D96-A68DF930A4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2070100</xdr:colOff>
          <xdr:row>198</xdr:row>
          <xdr:rowOff>38100</xdr:rowOff>
        </xdr:from>
        <xdr:to>
          <xdr:col>0</xdr:col>
          <xdr:colOff>2628900</xdr:colOff>
          <xdr:row>200</xdr:row>
          <xdr:rowOff>101600</xdr:rowOff>
        </xdr:to>
        <xdr:sp macro="" textlink="">
          <xdr:nvSpPr>
            <xdr:cNvPr id="5264" name="Object 1168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4B0222B8-F93D-8243-A98A-1EC1B77F83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1028700</xdr:colOff>
          <xdr:row>184</xdr:row>
          <xdr:rowOff>101600</xdr:rowOff>
        </xdr:from>
        <xdr:to>
          <xdr:col>0</xdr:col>
          <xdr:colOff>3416300</xdr:colOff>
          <xdr:row>187</xdr:row>
          <xdr:rowOff>50800</xdr:rowOff>
        </xdr:to>
        <xdr:sp macro="" textlink="">
          <xdr:nvSpPr>
            <xdr:cNvPr id="5266" name="Object 1170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56A7DC06-7E97-5648-A687-F24990BAA0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188</xdr:row>
          <xdr:rowOff>114300</xdr:rowOff>
        </xdr:from>
        <xdr:to>
          <xdr:col>0</xdr:col>
          <xdr:colOff>3302000</xdr:colOff>
          <xdr:row>190</xdr:row>
          <xdr:rowOff>50800</xdr:rowOff>
        </xdr:to>
        <xdr:sp macro="" textlink="">
          <xdr:nvSpPr>
            <xdr:cNvPr id="5267" name="Object 1171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3F6FE984-4CDA-6A4C-82B9-18595CD217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2247900</xdr:colOff>
          <xdr:row>203</xdr:row>
          <xdr:rowOff>63500</xdr:rowOff>
        </xdr:from>
        <xdr:to>
          <xdr:col>0</xdr:col>
          <xdr:colOff>3111500</xdr:colOff>
          <xdr:row>204</xdr:row>
          <xdr:rowOff>165100</xdr:rowOff>
        </xdr:to>
        <xdr:sp macro="" textlink="">
          <xdr:nvSpPr>
            <xdr:cNvPr id="5274" name="Object 1178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7989157F-A992-B340-8F82-45DFF10F28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1270000</xdr:colOff>
          <xdr:row>248</xdr:row>
          <xdr:rowOff>63500</xdr:rowOff>
        </xdr:from>
        <xdr:to>
          <xdr:col>2</xdr:col>
          <xdr:colOff>736600</xdr:colOff>
          <xdr:row>252</xdr:row>
          <xdr:rowOff>76200</xdr:rowOff>
        </xdr:to>
        <xdr:sp macro="" textlink="">
          <xdr:nvSpPr>
            <xdr:cNvPr id="5276" name="Object 1180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216247C0-6886-EA49-B9BC-D3DBD51A96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2717800</xdr:colOff>
          <xdr:row>254</xdr:row>
          <xdr:rowOff>139700</xdr:rowOff>
        </xdr:from>
        <xdr:to>
          <xdr:col>0</xdr:col>
          <xdr:colOff>3683000</xdr:colOff>
          <xdr:row>256</xdr:row>
          <xdr:rowOff>76200</xdr:rowOff>
        </xdr:to>
        <xdr:sp macro="" textlink="">
          <xdr:nvSpPr>
            <xdr:cNvPr id="5277" name="Object 1181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AE2703DA-AB79-6C4F-B921-5EEBD97B1A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889000</xdr:colOff>
          <xdr:row>242</xdr:row>
          <xdr:rowOff>0</xdr:rowOff>
        </xdr:from>
        <xdr:to>
          <xdr:col>4</xdr:col>
          <xdr:colOff>800100</xdr:colOff>
          <xdr:row>245</xdr:row>
          <xdr:rowOff>50800</xdr:rowOff>
        </xdr:to>
        <xdr:sp macro="" textlink="">
          <xdr:nvSpPr>
            <xdr:cNvPr id="5278" name="Object 1182" hidden="1">
              <a:extLst>
                <a:ext uri="{63B3BB69-23CF-44E3-9099-C40C66FF867C}">
                  <a14:compatExt spid="_x0000_s5278"/>
                </a:ext>
                <a:ext uri="{FF2B5EF4-FFF2-40B4-BE49-F238E27FC236}">
                  <a16:creationId xmlns:a16="http://schemas.microsoft.com/office/drawing/2014/main" id="{502209B1-3B8C-BB4A-92E4-46E69FE219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2717800</xdr:colOff>
          <xdr:row>269</xdr:row>
          <xdr:rowOff>38100</xdr:rowOff>
        </xdr:from>
        <xdr:to>
          <xdr:col>0</xdr:col>
          <xdr:colOff>3606800</xdr:colOff>
          <xdr:row>271</xdr:row>
          <xdr:rowOff>127000</xdr:rowOff>
        </xdr:to>
        <xdr:sp macro="" textlink="">
          <xdr:nvSpPr>
            <xdr:cNvPr id="5279" name="Object 1183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FA191747-83C5-064D-82EC-701A04A12B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2413000</xdr:colOff>
          <xdr:row>277</xdr:row>
          <xdr:rowOff>25400</xdr:rowOff>
        </xdr:from>
        <xdr:to>
          <xdr:col>0</xdr:col>
          <xdr:colOff>3683000</xdr:colOff>
          <xdr:row>279</xdr:row>
          <xdr:rowOff>76200</xdr:rowOff>
        </xdr:to>
        <xdr:sp macro="" textlink="">
          <xdr:nvSpPr>
            <xdr:cNvPr id="5280" name="Object 1184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1554A4FD-EC4A-4A41-B319-7141F0833D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2552700</xdr:colOff>
          <xdr:row>285</xdr:row>
          <xdr:rowOff>25400</xdr:rowOff>
        </xdr:from>
        <xdr:to>
          <xdr:col>0</xdr:col>
          <xdr:colOff>3581400</xdr:colOff>
          <xdr:row>287</xdr:row>
          <xdr:rowOff>152400</xdr:rowOff>
        </xdr:to>
        <xdr:sp macro="" textlink="">
          <xdr:nvSpPr>
            <xdr:cNvPr id="5281" name="Object 1185" hidden="1">
              <a:extLst>
                <a:ext uri="{63B3BB69-23CF-44E3-9099-C40C66FF867C}">
                  <a14:compatExt spid="_x0000_s5281"/>
                </a:ext>
                <a:ext uri="{FF2B5EF4-FFF2-40B4-BE49-F238E27FC236}">
                  <a16:creationId xmlns:a16="http://schemas.microsoft.com/office/drawing/2014/main" id="{7D487FFC-51CF-D14A-81FC-D36B395A5D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1371600</xdr:colOff>
          <xdr:row>319</xdr:row>
          <xdr:rowOff>101600</xdr:rowOff>
        </xdr:from>
        <xdr:to>
          <xdr:col>0</xdr:col>
          <xdr:colOff>3314700</xdr:colOff>
          <xdr:row>322</xdr:row>
          <xdr:rowOff>63500</xdr:rowOff>
        </xdr:to>
        <xdr:sp macro="" textlink="">
          <xdr:nvSpPr>
            <xdr:cNvPr id="5282" name="Object 1186" hidden="1">
              <a:extLst>
                <a:ext uri="{63B3BB69-23CF-44E3-9099-C40C66FF867C}">
                  <a14:compatExt spid="_x0000_s5282"/>
                </a:ext>
                <a:ext uri="{FF2B5EF4-FFF2-40B4-BE49-F238E27FC236}">
                  <a16:creationId xmlns:a16="http://schemas.microsoft.com/office/drawing/2014/main" id="{FEEECA31-746E-AB40-9B6D-89F49BD0BB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2006600</xdr:colOff>
          <xdr:row>298</xdr:row>
          <xdr:rowOff>25400</xdr:rowOff>
        </xdr:from>
        <xdr:to>
          <xdr:col>0</xdr:col>
          <xdr:colOff>3556000</xdr:colOff>
          <xdr:row>300</xdr:row>
          <xdr:rowOff>152400</xdr:rowOff>
        </xdr:to>
        <xdr:sp macro="" textlink="">
          <xdr:nvSpPr>
            <xdr:cNvPr id="5285" name="Object 1189" hidden="1">
              <a:extLst>
                <a:ext uri="{63B3BB69-23CF-44E3-9099-C40C66FF867C}">
                  <a14:compatExt spid="_x0000_s5285"/>
                </a:ext>
                <a:ext uri="{FF2B5EF4-FFF2-40B4-BE49-F238E27FC236}">
                  <a16:creationId xmlns:a16="http://schemas.microsoft.com/office/drawing/2014/main" id="{8DDC2A9A-83A8-5D45-9DC7-251C0562D6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1968500</xdr:colOff>
          <xdr:row>310</xdr:row>
          <xdr:rowOff>101600</xdr:rowOff>
        </xdr:from>
        <xdr:to>
          <xdr:col>0</xdr:col>
          <xdr:colOff>3251200</xdr:colOff>
          <xdr:row>313</xdr:row>
          <xdr:rowOff>63500</xdr:rowOff>
        </xdr:to>
        <xdr:sp macro="" textlink="">
          <xdr:nvSpPr>
            <xdr:cNvPr id="5287" name="Object 1191" hidden="1">
              <a:extLst>
                <a:ext uri="{63B3BB69-23CF-44E3-9099-C40C66FF867C}">
                  <a14:compatExt spid="_x0000_s5287"/>
                </a:ext>
                <a:ext uri="{FF2B5EF4-FFF2-40B4-BE49-F238E27FC236}">
                  <a16:creationId xmlns:a16="http://schemas.microsoft.com/office/drawing/2014/main" id="{EA537D38-3689-A04A-B60C-9BB30D801E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444500</xdr:colOff>
          <xdr:row>331</xdr:row>
          <xdr:rowOff>114300</xdr:rowOff>
        </xdr:from>
        <xdr:to>
          <xdr:col>0</xdr:col>
          <xdr:colOff>2997200</xdr:colOff>
          <xdr:row>336</xdr:row>
          <xdr:rowOff>25400</xdr:rowOff>
        </xdr:to>
        <xdr:sp macro="" textlink="">
          <xdr:nvSpPr>
            <xdr:cNvPr id="5288" name="Object 1192" hidden="1">
              <a:extLst>
                <a:ext uri="{63B3BB69-23CF-44E3-9099-C40C66FF867C}">
                  <a14:compatExt spid="_x0000_s5288"/>
                </a:ext>
                <a:ext uri="{FF2B5EF4-FFF2-40B4-BE49-F238E27FC236}">
                  <a16:creationId xmlns:a16="http://schemas.microsoft.com/office/drawing/2014/main" id="{F5E601F7-CD20-294B-90DE-69407E332D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1752600</xdr:colOff>
          <xdr:row>351</xdr:row>
          <xdr:rowOff>25400</xdr:rowOff>
        </xdr:from>
        <xdr:to>
          <xdr:col>0</xdr:col>
          <xdr:colOff>3429000</xdr:colOff>
          <xdr:row>353</xdr:row>
          <xdr:rowOff>139700</xdr:rowOff>
        </xdr:to>
        <xdr:sp macro="" textlink="">
          <xdr:nvSpPr>
            <xdr:cNvPr id="5289" name="Object 1193" hidden="1">
              <a:extLst>
                <a:ext uri="{63B3BB69-23CF-44E3-9099-C40C66FF867C}">
                  <a14:compatExt spid="_x0000_s5289"/>
                </a:ext>
                <a:ext uri="{FF2B5EF4-FFF2-40B4-BE49-F238E27FC236}">
                  <a16:creationId xmlns:a16="http://schemas.microsoft.com/office/drawing/2014/main" id="{040B1586-6B86-2F4D-A9ED-F50A9BFF1D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673100</xdr:colOff>
          <xdr:row>346</xdr:row>
          <xdr:rowOff>101600</xdr:rowOff>
        </xdr:from>
        <xdr:to>
          <xdr:col>0</xdr:col>
          <xdr:colOff>1193800</xdr:colOff>
          <xdr:row>348</xdr:row>
          <xdr:rowOff>0</xdr:rowOff>
        </xdr:to>
        <xdr:sp macro="" textlink="">
          <xdr:nvSpPr>
            <xdr:cNvPr id="5290" name="Object 1194" hidden="1">
              <a:extLst>
                <a:ext uri="{63B3BB69-23CF-44E3-9099-C40C66FF867C}">
                  <a14:compatExt spid="_x0000_s5290"/>
                </a:ext>
                <a:ext uri="{FF2B5EF4-FFF2-40B4-BE49-F238E27FC236}">
                  <a16:creationId xmlns:a16="http://schemas.microsoft.com/office/drawing/2014/main" id="{4F8FDDFE-5085-DB45-8264-09488F2257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1752600</xdr:colOff>
          <xdr:row>355</xdr:row>
          <xdr:rowOff>139700</xdr:rowOff>
        </xdr:from>
        <xdr:to>
          <xdr:col>0</xdr:col>
          <xdr:colOff>2832100</xdr:colOff>
          <xdr:row>358</xdr:row>
          <xdr:rowOff>127000</xdr:rowOff>
        </xdr:to>
        <xdr:sp macro="" textlink="">
          <xdr:nvSpPr>
            <xdr:cNvPr id="5292" name="Object 1196" hidden="1">
              <a:extLst>
                <a:ext uri="{63B3BB69-23CF-44E3-9099-C40C66FF867C}">
                  <a14:compatExt spid="_x0000_s5292"/>
                </a:ext>
                <a:ext uri="{FF2B5EF4-FFF2-40B4-BE49-F238E27FC236}">
                  <a16:creationId xmlns:a16="http://schemas.microsoft.com/office/drawing/2014/main" id="{4428C92C-59CA-7346-96AC-6FA806426E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1879600</xdr:colOff>
          <xdr:row>372</xdr:row>
          <xdr:rowOff>50800</xdr:rowOff>
        </xdr:from>
        <xdr:to>
          <xdr:col>0</xdr:col>
          <xdr:colOff>2832100</xdr:colOff>
          <xdr:row>373</xdr:row>
          <xdr:rowOff>114300</xdr:rowOff>
        </xdr:to>
        <xdr:sp macro="" textlink="">
          <xdr:nvSpPr>
            <xdr:cNvPr id="5293" name="Object 1197" hidden="1">
              <a:extLst>
                <a:ext uri="{63B3BB69-23CF-44E3-9099-C40C66FF867C}">
                  <a14:compatExt spid="_x0000_s5293"/>
                </a:ext>
                <a:ext uri="{FF2B5EF4-FFF2-40B4-BE49-F238E27FC236}">
                  <a16:creationId xmlns:a16="http://schemas.microsoft.com/office/drawing/2014/main" id="{4BE6E648-508E-5846-BACF-F5F5732B47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1358900</xdr:colOff>
          <xdr:row>413</xdr:row>
          <xdr:rowOff>76200</xdr:rowOff>
        </xdr:from>
        <xdr:to>
          <xdr:col>0</xdr:col>
          <xdr:colOff>2717800</xdr:colOff>
          <xdr:row>415</xdr:row>
          <xdr:rowOff>38100</xdr:rowOff>
        </xdr:to>
        <xdr:sp macro="" textlink="">
          <xdr:nvSpPr>
            <xdr:cNvPr id="5294" name="Object 1198" hidden="1">
              <a:extLst>
                <a:ext uri="{63B3BB69-23CF-44E3-9099-C40C66FF867C}">
                  <a14:compatExt spid="_x0000_s5294"/>
                </a:ext>
                <a:ext uri="{FF2B5EF4-FFF2-40B4-BE49-F238E27FC236}">
                  <a16:creationId xmlns:a16="http://schemas.microsoft.com/office/drawing/2014/main" id="{F602D20A-9563-1C45-A6B2-8C911D5924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1790700</xdr:colOff>
          <xdr:row>433</xdr:row>
          <xdr:rowOff>25400</xdr:rowOff>
        </xdr:from>
        <xdr:to>
          <xdr:col>0</xdr:col>
          <xdr:colOff>2527300</xdr:colOff>
          <xdr:row>434</xdr:row>
          <xdr:rowOff>101600</xdr:rowOff>
        </xdr:to>
        <xdr:sp macro="" textlink="">
          <xdr:nvSpPr>
            <xdr:cNvPr id="5296" name="Object 1200" hidden="1">
              <a:extLst>
                <a:ext uri="{63B3BB69-23CF-44E3-9099-C40C66FF867C}">
                  <a14:compatExt spid="_x0000_s5296"/>
                </a:ext>
                <a:ext uri="{FF2B5EF4-FFF2-40B4-BE49-F238E27FC236}">
                  <a16:creationId xmlns:a16="http://schemas.microsoft.com/office/drawing/2014/main" id="{35D8E0E6-53F5-154D-B454-3F3256D5A8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1117600</xdr:colOff>
          <xdr:row>423</xdr:row>
          <xdr:rowOff>101600</xdr:rowOff>
        </xdr:from>
        <xdr:to>
          <xdr:col>0</xdr:col>
          <xdr:colOff>3213100</xdr:colOff>
          <xdr:row>426</xdr:row>
          <xdr:rowOff>25400</xdr:rowOff>
        </xdr:to>
        <xdr:sp macro="" textlink="">
          <xdr:nvSpPr>
            <xdr:cNvPr id="5298" name="Object 1202" hidden="1">
              <a:extLst>
                <a:ext uri="{63B3BB69-23CF-44E3-9099-C40C66FF867C}">
                  <a14:compatExt spid="_x0000_s5298"/>
                </a:ext>
                <a:ext uri="{FF2B5EF4-FFF2-40B4-BE49-F238E27FC236}">
                  <a16:creationId xmlns:a16="http://schemas.microsoft.com/office/drawing/2014/main" id="{F9B67637-4D8E-F144-B137-44F89A3C9E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1155700</xdr:colOff>
          <xdr:row>446</xdr:row>
          <xdr:rowOff>63500</xdr:rowOff>
        </xdr:from>
        <xdr:to>
          <xdr:col>0</xdr:col>
          <xdr:colOff>3708400</xdr:colOff>
          <xdr:row>449</xdr:row>
          <xdr:rowOff>25400</xdr:rowOff>
        </xdr:to>
        <xdr:sp macro="" textlink="">
          <xdr:nvSpPr>
            <xdr:cNvPr id="5299" name="Object 1203" hidden="1">
              <a:extLst>
                <a:ext uri="{63B3BB69-23CF-44E3-9099-C40C66FF867C}">
                  <a14:compatExt spid="_x0000_s5299"/>
                </a:ext>
                <a:ext uri="{FF2B5EF4-FFF2-40B4-BE49-F238E27FC236}">
                  <a16:creationId xmlns:a16="http://schemas.microsoft.com/office/drawing/2014/main" id="{8D7B653D-7D93-5240-B429-94BE3C733A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1397000</xdr:colOff>
          <xdr:row>455</xdr:row>
          <xdr:rowOff>101600</xdr:rowOff>
        </xdr:from>
        <xdr:to>
          <xdr:col>0</xdr:col>
          <xdr:colOff>2260600</xdr:colOff>
          <xdr:row>458</xdr:row>
          <xdr:rowOff>101600</xdr:rowOff>
        </xdr:to>
        <xdr:sp macro="" textlink="">
          <xdr:nvSpPr>
            <xdr:cNvPr id="5301" name="Object 1205" hidden="1">
              <a:extLst>
                <a:ext uri="{63B3BB69-23CF-44E3-9099-C40C66FF867C}">
                  <a14:compatExt spid="_x0000_s5301"/>
                </a:ext>
                <a:ext uri="{FF2B5EF4-FFF2-40B4-BE49-F238E27FC236}">
                  <a16:creationId xmlns:a16="http://schemas.microsoft.com/office/drawing/2014/main" id="{229F778F-CA23-6046-9361-C4A2521B89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457200</xdr:colOff>
          <xdr:row>90</xdr:row>
          <xdr:rowOff>139700</xdr:rowOff>
        </xdr:from>
        <xdr:to>
          <xdr:col>0</xdr:col>
          <xdr:colOff>2882900</xdr:colOff>
          <xdr:row>92</xdr:row>
          <xdr:rowOff>63500</xdr:rowOff>
        </xdr:to>
        <xdr:sp macro="" textlink="">
          <xdr:nvSpPr>
            <xdr:cNvPr id="5303" name="Object 1207" hidden="1">
              <a:extLst>
                <a:ext uri="{63B3BB69-23CF-44E3-9099-C40C66FF867C}">
                  <a14:compatExt spid="_x0000_s5303"/>
                </a:ext>
                <a:ext uri="{FF2B5EF4-FFF2-40B4-BE49-F238E27FC236}">
                  <a16:creationId xmlns:a16="http://schemas.microsoft.com/office/drawing/2014/main" id="{D80282E2-C112-1B4D-A75B-010E37DA91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1358900</xdr:colOff>
          <xdr:row>479</xdr:row>
          <xdr:rowOff>63500</xdr:rowOff>
        </xdr:from>
        <xdr:to>
          <xdr:col>0</xdr:col>
          <xdr:colOff>2628900</xdr:colOff>
          <xdr:row>481</xdr:row>
          <xdr:rowOff>12700</xdr:rowOff>
        </xdr:to>
        <xdr:sp macro="" textlink="">
          <xdr:nvSpPr>
            <xdr:cNvPr id="5305" name="Object 1209" hidden="1">
              <a:extLst>
                <a:ext uri="{63B3BB69-23CF-44E3-9099-C40C66FF867C}">
                  <a14:compatExt spid="_x0000_s5305"/>
                </a:ext>
                <a:ext uri="{FF2B5EF4-FFF2-40B4-BE49-F238E27FC236}">
                  <a16:creationId xmlns:a16="http://schemas.microsoft.com/office/drawing/2014/main" id="{9FDE2524-7B22-224C-9A99-A3D77D30CB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812800</xdr:colOff>
          <xdr:row>474</xdr:row>
          <xdr:rowOff>38100</xdr:rowOff>
        </xdr:from>
        <xdr:to>
          <xdr:col>0</xdr:col>
          <xdr:colOff>3390900</xdr:colOff>
          <xdr:row>477</xdr:row>
          <xdr:rowOff>25400</xdr:rowOff>
        </xdr:to>
        <xdr:sp macro="" textlink="">
          <xdr:nvSpPr>
            <xdr:cNvPr id="5307" name="Object 1211" hidden="1">
              <a:extLst>
                <a:ext uri="{63B3BB69-23CF-44E3-9099-C40C66FF867C}">
                  <a14:compatExt spid="_x0000_s5307"/>
                </a:ext>
                <a:ext uri="{FF2B5EF4-FFF2-40B4-BE49-F238E27FC236}">
                  <a16:creationId xmlns:a16="http://schemas.microsoft.com/office/drawing/2014/main" id="{9C34B002-1FA0-804A-9006-7775548204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1016000</xdr:colOff>
          <xdr:row>488</xdr:row>
          <xdr:rowOff>101600</xdr:rowOff>
        </xdr:from>
        <xdr:to>
          <xdr:col>0</xdr:col>
          <xdr:colOff>2959100</xdr:colOff>
          <xdr:row>491</xdr:row>
          <xdr:rowOff>101600</xdr:rowOff>
        </xdr:to>
        <xdr:sp macro="" textlink="">
          <xdr:nvSpPr>
            <xdr:cNvPr id="5309" name="Object 1213" hidden="1">
              <a:extLst>
                <a:ext uri="{63B3BB69-23CF-44E3-9099-C40C66FF867C}">
                  <a14:compatExt spid="_x0000_s5309"/>
                </a:ext>
                <a:ext uri="{FF2B5EF4-FFF2-40B4-BE49-F238E27FC236}">
                  <a16:creationId xmlns:a16="http://schemas.microsoft.com/office/drawing/2014/main" id="{E0B76A5F-F691-C940-8E0F-7D11D655E8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1358900</xdr:colOff>
          <xdr:row>515</xdr:row>
          <xdr:rowOff>127000</xdr:rowOff>
        </xdr:from>
        <xdr:to>
          <xdr:col>0</xdr:col>
          <xdr:colOff>2362200</xdr:colOff>
          <xdr:row>517</xdr:row>
          <xdr:rowOff>50800</xdr:rowOff>
        </xdr:to>
        <xdr:sp macro="" textlink="">
          <xdr:nvSpPr>
            <xdr:cNvPr id="5311" name="Object 1215" hidden="1">
              <a:extLst>
                <a:ext uri="{63B3BB69-23CF-44E3-9099-C40C66FF867C}">
                  <a14:compatExt spid="_x0000_s5311"/>
                </a:ext>
                <a:ext uri="{FF2B5EF4-FFF2-40B4-BE49-F238E27FC236}">
                  <a16:creationId xmlns:a16="http://schemas.microsoft.com/office/drawing/2014/main" id="{5702C2C5-9376-DF48-B9BF-608E55D88A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1155700</xdr:colOff>
          <xdr:row>518</xdr:row>
          <xdr:rowOff>139700</xdr:rowOff>
        </xdr:from>
        <xdr:to>
          <xdr:col>0</xdr:col>
          <xdr:colOff>2362200</xdr:colOff>
          <xdr:row>521</xdr:row>
          <xdr:rowOff>25400</xdr:rowOff>
        </xdr:to>
        <xdr:sp macro="" textlink="">
          <xdr:nvSpPr>
            <xdr:cNvPr id="5312" name="Object 1216" hidden="1">
              <a:extLst>
                <a:ext uri="{63B3BB69-23CF-44E3-9099-C40C66FF867C}">
                  <a14:compatExt spid="_x0000_s5312"/>
                </a:ext>
                <a:ext uri="{FF2B5EF4-FFF2-40B4-BE49-F238E27FC236}">
                  <a16:creationId xmlns:a16="http://schemas.microsoft.com/office/drawing/2014/main" id="{875F91BA-A038-7148-AED3-852AD4FFB8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1181100</xdr:colOff>
          <xdr:row>524</xdr:row>
          <xdr:rowOff>101600</xdr:rowOff>
        </xdr:from>
        <xdr:to>
          <xdr:col>0</xdr:col>
          <xdr:colOff>2413000</xdr:colOff>
          <xdr:row>526</xdr:row>
          <xdr:rowOff>25400</xdr:rowOff>
        </xdr:to>
        <xdr:sp macro="" textlink="">
          <xdr:nvSpPr>
            <xdr:cNvPr id="5314" name="Object 1218" hidden="1">
              <a:extLst>
                <a:ext uri="{63B3BB69-23CF-44E3-9099-C40C66FF867C}">
                  <a14:compatExt spid="_x0000_s5314"/>
                </a:ext>
                <a:ext uri="{FF2B5EF4-FFF2-40B4-BE49-F238E27FC236}">
                  <a16:creationId xmlns:a16="http://schemas.microsoft.com/office/drawing/2014/main" id="{3626086D-9DAD-A64C-BAA7-34C2FA9BE1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502</xdr:row>
          <xdr:rowOff>88900</xdr:rowOff>
        </xdr:from>
        <xdr:to>
          <xdr:col>0</xdr:col>
          <xdr:colOff>2311400</xdr:colOff>
          <xdr:row>504</xdr:row>
          <xdr:rowOff>12700</xdr:rowOff>
        </xdr:to>
        <xdr:sp macro="" textlink="">
          <xdr:nvSpPr>
            <xdr:cNvPr id="5315" name="Object 1219" hidden="1">
              <a:extLst>
                <a:ext uri="{63B3BB69-23CF-44E3-9099-C40C66FF867C}">
                  <a14:compatExt spid="_x0000_s5315"/>
                </a:ext>
                <a:ext uri="{FF2B5EF4-FFF2-40B4-BE49-F238E27FC236}">
                  <a16:creationId xmlns:a16="http://schemas.microsoft.com/office/drawing/2014/main" id="{2B7B8F60-5F54-DE4D-96F2-F06AAFD2C3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1181100</xdr:colOff>
          <xdr:row>494</xdr:row>
          <xdr:rowOff>25400</xdr:rowOff>
        </xdr:from>
        <xdr:to>
          <xdr:col>0</xdr:col>
          <xdr:colOff>2476500</xdr:colOff>
          <xdr:row>495</xdr:row>
          <xdr:rowOff>139700</xdr:rowOff>
        </xdr:to>
        <xdr:sp macro="" textlink="">
          <xdr:nvSpPr>
            <xdr:cNvPr id="5317" name="Object 1221" hidden="1">
              <a:extLst>
                <a:ext uri="{63B3BB69-23CF-44E3-9099-C40C66FF867C}">
                  <a14:compatExt spid="_x0000_s5317"/>
                </a:ext>
                <a:ext uri="{FF2B5EF4-FFF2-40B4-BE49-F238E27FC236}">
                  <a16:creationId xmlns:a16="http://schemas.microsoft.com/office/drawing/2014/main" id="{45A1734A-5736-9544-9AD1-066EDBD37A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2146300</xdr:colOff>
          <xdr:row>179</xdr:row>
          <xdr:rowOff>38100</xdr:rowOff>
        </xdr:from>
        <xdr:to>
          <xdr:col>0</xdr:col>
          <xdr:colOff>2908300</xdr:colOff>
          <xdr:row>180</xdr:row>
          <xdr:rowOff>88900</xdr:rowOff>
        </xdr:to>
        <xdr:sp macro="" textlink="">
          <xdr:nvSpPr>
            <xdr:cNvPr id="5326" name="Object 1230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466B51FE-514D-A34E-B07D-117DDF53BD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1282700</xdr:colOff>
          <xdr:row>172</xdr:row>
          <xdr:rowOff>63500</xdr:rowOff>
        </xdr:from>
        <xdr:to>
          <xdr:col>0</xdr:col>
          <xdr:colOff>2578100</xdr:colOff>
          <xdr:row>174</xdr:row>
          <xdr:rowOff>139700</xdr:rowOff>
        </xdr:to>
        <xdr:sp macro="" textlink="">
          <xdr:nvSpPr>
            <xdr:cNvPr id="5335" name="Object 1239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38FD0706-2D42-0341-BFD6-D3E168099D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1181100</xdr:colOff>
          <xdr:row>18</xdr:row>
          <xdr:rowOff>127000</xdr:rowOff>
        </xdr:from>
        <xdr:to>
          <xdr:col>0</xdr:col>
          <xdr:colOff>2120900</xdr:colOff>
          <xdr:row>19</xdr:row>
          <xdr:rowOff>127000</xdr:rowOff>
        </xdr:to>
        <xdr:sp macro="" textlink="">
          <xdr:nvSpPr>
            <xdr:cNvPr id="5337" name="Object 1241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A0D85AE1-8BAB-5A48-9234-15BB799B89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 cmpd="thinThick">
              <a:solidFill>
                <a:srgbClr val="000000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2.emf"/><Relationship Id="rId21" Type="http://schemas.openxmlformats.org/officeDocument/2006/relationships/oleObject" Target="../embeddings/oleObject10.bin"/><Relationship Id="rId42" Type="http://schemas.openxmlformats.org/officeDocument/2006/relationships/image" Target="../media/image20.emf"/><Relationship Id="rId47" Type="http://schemas.openxmlformats.org/officeDocument/2006/relationships/oleObject" Target="../embeddings/oleObject23.bin"/><Relationship Id="rId63" Type="http://schemas.openxmlformats.org/officeDocument/2006/relationships/oleObject" Target="../embeddings/oleObject31.bin"/><Relationship Id="rId68" Type="http://schemas.openxmlformats.org/officeDocument/2006/relationships/image" Target="../media/image33.emf"/><Relationship Id="rId84" Type="http://schemas.openxmlformats.org/officeDocument/2006/relationships/image" Target="../media/image41.emf"/><Relationship Id="rId89" Type="http://schemas.openxmlformats.org/officeDocument/2006/relationships/oleObject" Target="../embeddings/oleObject44.bin"/><Relationship Id="rId16" Type="http://schemas.openxmlformats.org/officeDocument/2006/relationships/image" Target="../media/image7.emf"/><Relationship Id="rId11" Type="http://schemas.openxmlformats.org/officeDocument/2006/relationships/oleObject" Target="../embeddings/oleObject5.bin"/><Relationship Id="rId32" Type="http://schemas.openxmlformats.org/officeDocument/2006/relationships/image" Target="../media/image15.emf"/><Relationship Id="rId37" Type="http://schemas.openxmlformats.org/officeDocument/2006/relationships/oleObject" Target="../embeddings/oleObject18.bin"/><Relationship Id="rId53" Type="http://schemas.openxmlformats.org/officeDocument/2006/relationships/oleObject" Target="../embeddings/oleObject26.bin"/><Relationship Id="rId58" Type="http://schemas.openxmlformats.org/officeDocument/2006/relationships/image" Target="../media/image28.emf"/><Relationship Id="rId74" Type="http://schemas.openxmlformats.org/officeDocument/2006/relationships/image" Target="../media/image36.emf"/><Relationship Id="rId79" Type="http://schemas.openxmlformats.org/officeDocument/2006/relationships/oleObject" Target="../embeddings/oleObject39.bin"/><Relationship Id="rId5" Type="http://schemas.openxmlformats.org/officeDocument/2006/relationships/oleObject" Target="../embeddings/oleObject2.bin"/><Relationship Id="rId90" Type="http://schemas.openxmlformats.org/officeDocument/2006/relationships/image" Target="../media/image44.emf"/><Relationship Id="rId14" Type="http://schemas.openxmlformats.org/officeDocument/2006/relationships/image" Target="../media/image6.emf"/><Relationship Id="rId22" Type="http://schemas.openxmlformats.org/officeDocument/2006/relationships/image" Target="../media/image10.emf"/><Relationship Id="rId27" Type="http://schemas.openxmlformats.org/officeDocument/2006/relationships/oleObject" Target="../embeddings/oleObject13.bin"/><Relationship Id="rId30" Type="http://schemas.openxmlformats.org/officeDocument/2006/relationships/image" Target="../media/image14.emf"/><Relationship Id="rId35" Type="http://schemas.openxmlformats.org/officeDocument/2006/relationships/oleObject" Target="../embeddings/oleObject17.bin"/><Relationship Id="rId43" Type="http://schemas.openxmlformats.org/officeDocument/2006/relationships/oleObject" Target="../embeddings/oleObject21.bin"/><Relationship Id="rId48" Type="http://schemas.openxmlformats.org/officeDocument/2006/relationships/image" Target="../media/image23.emf"/><Relationship Id="rId56" Type="http://schemas.openxmlformats.org/officeDocument/2006/relationships/image" Target="../media/image27.emf"/><Relationship Id="rId64" Type="http://schemas.openxmlformats.org/officeDocument/2006/relationships/image" Target="../media/image31.emf"/><Relationship Id="rId69" Type="http://schemas.openxmlformats.org/officeDocument/2006/relationships/oleObject" Target="../embeddings/oleObject34.bin"/><Relationship Id="rId77" Type="http://schemas.openxmlformats.org/officeDocument/2006/relationships/oleObject" Target="../embeddings/oleObject38.bin"/><Relationship Id="rId8" Type="http://schemas.openxmlformats.org/officeDocument/2006/relationships/image" Target="../media/image3.emf"/><Relationship Id="rId51" Type="http://schemas.openxmlformats.org/officeDocument/2006/relationships/oleObject" Target="../embeddings/oleObject25.bin"/><Relationship Id="rId72" Type="http://schemas.openxmlformats.org/officeDocument/2006/relationships/image" Target="../media/image35.emf"/><Relationship Id="rId80" Type="http://schemas.openxmlformats.org/officeDocument/2006/relationships/image" Target="../media/image39.emf"/><Relationship Id="rId85" Type="http://schemas.openxmlformats.org/officeDocument/2006/relationships/oleObject" Target="../embeddings/oleObject42.bin"/><Relationship Id="rId3" Type="http://schemas.openxmlformats.org/officeDocument/2006/relationships/oleObject" Target="../embeddings/oleObject1.bin"/><Relationship Id="rId12" Type="http://schemas.openxmlformats.org/officeDocument/2006/relationships/image" Target="../media/image5.emf"/><Relationship Id="rId17" Type="http://schemas.openxmlformats.org/officeDocument/2006/relationships/oleObject" Target="../embeddings/oleObject8.bin"/><Relationship Id="rId25" Type="http://schemas.openxmlformats.org/officeDocument/2006/relationships/oleObject" Target="../embeddings/oleObject12.bin"/><Relationship Id="rId33" Type="http://schemas.openxmlformats.org/officeDocument/2006/relationships/oleObject" Target="../embeddings/oleObject16.bin"/><Relationship Id="rId38" Type="http://schemas.openxmlformats.org/officeDocument/2006/relationships/image" Target="../media/image18.emf"/><Relationship Id="rId46" Type="http://schemas.openxmlformats.org/officeDocument/2006/relationships/image" Target="../media/image22.emf"/><Relationship Id="rId59" Type="http://schemas.openxmlformats.org/officeDocument/2006/relationships/oleObject" Target="../embeddings/oleObject29.bin"/><Relationship Id="rId67" Type="http://schemas.openxmlformats.org/officeDocument/2006/relationships/oleObject" Target="../embeddings/oleObject33.bin"/><Relationship Id="rId20" Type="http://schemas.openxmlformats.org/officeDocument/2006/relationships/image" Target="../media/image9.emf"/><Relationship Id="rId41" Type="http://schemas.openxmlformats.org/officeDocument/2006/relationships/oleObject" Target="../embeddings/oleObject20.bin"/><Relationship Id="rId54" Type="http://schemas.openxmlformats.org/officeDocument/2006/relationships/image" Target="../media/image26.emf"/><Relationship Id="rId62" Type="http://schemas.openxmlformats.org/officeDocument/2006/relationships/image" Target="../media/image30.emf"/><Relationship Id="rId70" Type="http://schemas.openxmlformats.org/officeDocument/2006/relationships/image" Target="../media/image34.emf"/><Relationship Id="rId75" Type="http://schemas.openxmlformats.org/officeDocument/2006/relationships/oleObject" Target="../embeddings/oleObject37.bin"/><Relationship Id="rId83" Type="http://schemas.openxmlformats.org/officeDocument/2006/relationships/oleObject" Target="../embeddings/oleObject41.bin"/><Relationship Id="rId88" Type="http://schemas.openxmlformats.org/officeDocument/2006/relationships/image" Target="../media/image43.emf"/><Relationship Id="rId91" Type="http://schemas.openxmlformats.org/officeDocument/2006/relationships/oleObject" Target="../embeddings/oleObject45.bin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5" Type="http://schemas.openxmlformats.org/officeDocument/2006/relationships/oleObject" Target="../embeddings/oleObject7.bin"/><Relationship Id="rId23" Type="http://schemas.openxmlformats.org/officeDocument/2006/relationships/oleObject" Target="../embeddings/oleObject11.bin"/><Relationship Id="rId28" Type="http://schemas.openxmlformats.org/officeDocument/2006/relationships/image" Target="../media/image13.emf"/><Relationship Id="rId36" Type="http://schemas.openxmlformats.org/officeDocument/2006/relationships/image" Target="../media/image17.emf"/><Relationship Id="rId49" Type="http://schemas.openxmlformats.org/officeDocument/2006/relationships/oleObject" Target="../embeddings/oleObject24.bin"/><Relationship Id="rId57" Type="http://schemas.openxmlformats.org/officeDocument/2006/relationships/oleObject" Target="../embeddings/oleObject28.bin"/><Relationship Id="rId10" Type="http://schemas.openxmlformats.org/officeDocument/2006/relationships/image" Target="../media/image4.emf"/><Relationship Id="rId31" Type="http://schemas.openxmlformats.org/officeDocument/2006/relationships/oleObject" Target="../embeddings/oleObject15.bin"/><Relationship Id="rId44" Type="http://schemas.openxmlformats.org/officeDocument/2006/relationships/image" Target="../media/image21.emf"/><Relationship Id="rId52" Type="http://schemas.openxmlformats.org/officeDocument/2006/relationships/image" Target="../media/image25.emf"/><Relationship Id="rId60" Type="http://schemas.openxmlformats.org/officeDocument/2006/relationships/image" Target="../media/image29.emf"/><Relationship Id="rId65" Type="http://schemas.openxmlformats.org/officeDocument/2006/relationships/oleObject" Target="../embeddings/oleObject32.bin"/><Relationship Id="rId73" Type="http://schemas.openxmlformats.org/officeDocument/2006/relationships/oleObject" Target="../embeddings/oleObject36.bin"/><Relationship Id="rId78" Type="http://schemas.openxmlformats.org/officeDocument/2006/relationships/image" Target="../media/image38.emf"/><Relationship Id="rId81" Type="http://schemas.openxmlformats.org/officeDocument/2006/relationships/oleObject" Target="../embeddings/oleObject40.bin"/><Relationship Id="rId86" Type="http://schemas.openxmlformats.org/officeDocument/2006/relationships/image" Target="../media/image42.emf"/><Relationship Id="rId4" Type="http://schemas.openxmlformats.org/officeDocument/2006/relationships/image" Target="../media/image1.emf"/><Relationship Id="rId9" Type="http://schemas.openxmlformats.org/officeDocument/2006/relationships/oleObject" Target="../embeddings/oleObject4.bin"/><Relationship Id="rId13" Type="http://schemas.openxmlformats.org/officeDocument/2006/relationships/oleObject" Target="../embeddings/oleObject6.bin"/><Relationship Id="rId18" Type="http://schemas.openxmlformats.org/officeDocument/2006/relationships/image" Target="../media/image8.emf"/><Relationship Id="rId39" Type="http://schemas.openxmlformats.org/officeDocument/2006/relationships/oleObject" Target="../embeddings/oleObject19.bin"/><Relationship Id="rId34" Type="http://schemas.openxmlformats.org/officeDocument/2006/relationships/image" Target="../media/image16.emf"/><Relationship Id="rId50" Type="http://schemas.openxmlformats.org/officeDocument/2006/relationships/image" Target="../media/image24.emf"/><Relationship Id="rId55" Type="http://schemas.openxmlformats.org/officeDocument/2006/relationships/oleObject" Target="../embeddings/oleObject27.bin"/><Relationship Id="rId76" Type="http://schemas.openxmlformats.org/officeDocument/2006/relationships/image" Target="../media/image37.emf"/><Relationship Id="rId7" Type="http://schemas.openxmlformats.org/officeDocument/2006/relationships/oleObject" Target="../embeddings/oleObject3.bin"/><Relationship Id="rId71" Type="http://schemas.openxmlformats.org/officeDocument/2006/relationships/oleObject" Target="../embeddings/oleObject35.bin"/><Relationship Id="rId92" Type="http://schemas.openxmlformats.org/officeDocument/2006/relationships/image" Target="../media/image45.emf"/><Relationship Id="rId2" Type="http://schemas.openxmlformats.org/officeDocument/2006/relationships/vmlDrawing" Target="../drawings/vmlDrawing1.vml"/><Relationship Id="rId29" Type="http://schemas.openxmlformats.org/officeDocument/2006/relationships/oleObject" Target="../embeddings/oleObject14.bin"/><Relationship Id="rId24" Type="http://schemas.openxmlformats.org/officeDocument/2006/relationships/image" Target="../media/image11.emf"/><Relationship Id="rId40" Type="http://schemas.openxmlformats.org/officeDocument/2006/relationships/image" Target="../media/image19.emf"/><Relationship Id="rId45" Type="http://schemas.openxmlformats.org/officeDocument/2006/relationships/oleObject" Target="../embeddings/oleObject22.bin"/><Relationship Id="rId66" Type="http://schemas.openxmlformats.org/officeDocument/2006/relationships/image" Target="../media/image32.emf"/><Relationship Id="rId87" Type="http://schemas.openxmlformats.org/officeDocument/2006/relationships/oleObject" Target="../embeddings/oleObject43.bin"/><Relationship Id="rId61" Type="http://schemas.openxmlformats.org/officeDocument/2006/relationships/oleObject" Target="../embeddings/oleObject30.bin"/><Relationship Id="rId82" Type="http://schemas.openxmlformats.org/officeDocument/2006/relationships/image" Target="../media/image40.emf"/><Relationship Id="rId19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530"/>
  <sheetViews>
    <sheetView tabSelected="1" topLeftCell="A364" zoomScaleNormal="100" workbookViewId="0">
      <selection activeCell="E382" sqref="E382"/>
    </sheetView>
  </sheetViews>
  <sheetFormatPr baseColWidth="10" defaultRowHeight="13" x14ac:dyDescent="0.15"/>
  <cols>
    <col min="1" max="1" width="50" customWidth="1"/>
    <col min="2" max="2" width="12.1640625" customWidth="1"/>
    <col min="6" max="6" width="31.1640625" customWidth="1"/>
    <col min="7" max="7" width="10.1640625" customWidth="1"/>
    <col min="8" max="8" width="2.1640625" customWidth="1"/>
    <col min="9" max="9" width="14.6640625" customWidth="1"/>
    <col min="10" max="10" width="21" customWidth="1"/>
    <col min="11" max="11" width="14.5" customWidth="1"/>
    <col min="14" max="14" width="2.83203125" customWidth="1"/>
    <col min="15" max="20" width="9.33203125" customWidth="1"/>
    <col min="21" max="21" width="11.83203125" customWidth="1"/>
    <col min="22" max="27" width="10.33203125" customWidth="1"/>
  </cols>
  <sheetData>
    <row r="2" spans="1:27" ht="18" x14ac:dyDescent="0.2">
      <c r="A2" s="119" t="s">
        <v>0</v>
      </c>
      <c r="B2" s="119"/>
      <c r="C2" s="119"/>
      <c r="D2" s="119"/>
      <c r="E2" s="119"/>
      <c r="F2" s="119"/>
    </row>
    <row r="3" spans="1:27" ht="16.5" customHeight="1" x14ac:dyDescent="0.2">
      <c r="A3" s="119" t="s">
        <v>271</v>
      </c>
      <c r="B3" s="119"/>
      <c r="C3" s="119"/>
      <c r="D3" s="119"/>
      <c r="E3" s="119"/>
      <c r="F3" s="119"/>
      <c r="G3" s="32"/>
      <c r="I3" s="48" t="s">
        <v>255</v>
      </c>
      <c r="T3" s="21" t="s">
        <v>256</v>
      </c>
    </row>
    <row r="4" spans="1:27" ht="16.5" customHeight="1" thickBot="1" x14ac:dyDescent="0.2">
      <c r="A4" s="5"/>
      <c r="B4" s="5"/>
      <c r="C4" s="5"/>
      <c r="D4" s="5"/>
      <c r="E4" s="5"/>
      <c r="F4" s="5"/>
      <c r="G4" s="5"/>
    </row>
    <row r="5" spans="1:27" ht="16.5" customHeight="1" thickBot="1" x14ac:dyDescent="0.25">
      <c r="A5" s="1" t="s">
        <v>95</v>
      </c>
      <c r="B5" s="5"/>
      <c r="C5" s="5"/>
      <c r="D5" s="5"/>
      <c r="E5" s="5"/>
      <c r="F5" s="5"/>
      <c r="G5" s="5"/>
      <c r="H5" s="38"/>
      <c r="I5" s="39"/>
      <c r="J5" s="39"/>
      <c r="K5" s="39"/>
      <c r="L5" s="39"/>
      <c r="M5" s="39"/>
      <c r="N5" s="40"/>
      <c r="T5" s="95" t="s">
        <v>62</v>
      </c>
      <c r="U5" s="94" t="s">
        <v>259</v>
      </c>
      <c r="V5" s="121" t="s">
        <v>260</v>
      </c>
      <c r="W5" s="121"/>
      <c r="X5" s="121"/>
      <c r="Y5" s="121"/>
      <c r="Z5" s="121"/>
      <c r="AA5" s="122"/>
    </row>
    <row r="6" spans="1:27" ht="17" thickBot="1" x14ac:dyDescent="0.25">
      <c r="H6" s="41"/>
      <c r="I6" s="118" t="s">
        <v>78</v>
      </c>
      <c r="J6" s="76"/>
      <c r="K6" s="27"/>
      <c r="L6" s="27"/>
      <c r="M6" s="27"/>
      <c r="N6" s="42"/>
      <c r="T6" s="96" t="s">
        <v>258</v>
      </c>
      <c r="U6" s="94" t="s">
        <v>15</v>
      </c>
      <c r="V6" s="97">
        <v>11</v>
      </c>
      <c r="W6" s="98">
        <v>12</v>
      </c>
      <c r="X6" s="98">
        <v>13</v>
      </c>
      <c r="Y6" s="98">
        <v>14</v>
      </c>
      <c r="Z6" s="98">
        <v>15</v>
      </c>
      <c r="AA6" s="98">
        <v>16</v>
      </c>
    </row>
    <row r="7" spans="1:27" ht="16" x14ac:dyDescent="0.2">
      <c r="H7" s="41"/>
      <c r="I7" s="47"/>
      <c r="J7" s="27"/>
      <c r="K7" s="27"/>
      <c r="L7" s="27"/>
      <c r="M7" s="27"/>
      <c r="N7" s="42"/>
      <c r="T7" s="91"/>
      <c r="U7" s="99">
        <v>1.5</v>
      </c>
      <c r="V7" s="100">
        <v>2000</v>
      </c>
      <c r="W7" s="100">
        <v>2000</v>
      </c>
      <c r="X7" s="100">
        <v>2000</v>
      </c>
      <c r="Y7" s="100">
        <v>2000</v>
      </c>
      <c r="Z7" s="100">
        <v>2000</v>
      </c>
      <c r="AA7" s="101">
        <v>2000</v>
      </c>
    </row>
    <row r="8" spans="1:27" x14ac:dyDescent="0.15">
      <c r="H8" s="41"/>
      <c r="I8" s="73" t="s">
        <v>240</v>
      </c>
      <c r="J8" s="74" t="s">
        <v>236</v>
      </c>
      <c r="K8" s="74" t="s">
        <v>241</v>
      </c>
      <c r="L8" s="74" t="s">
        <v>237</v>
      </c>
      <c r="M8" s="27"/>
      <c r="N8" s="42"/>
      <c r="T8" s="92"/>
      <c r="U8" s="81">
        <v>1.75</v>
      </c>
      <c r="V8" s="80">
        <v>2000</v>
      </c>
      <c r="W8" s="80">
        <v>2000</v>
      </c>
      <c r="X8" s="80">
        <v>2000</v>
      </c>
      <c r="Y8" s="80">
        <v>2000</v>
      </c>
      <c r="Z8" s="80">
        <v>2000</v>
      </c>
      <c r="AA8" s="82">
        <v>2000</v>
      </c>
    </row>
    <row r="9" spans="1:27" x14ac:dyDescent="0.15">
      <c r="H9" s="41"/>
      <c r="I9" s="77" t="s">
        <v>235</v>
      </c>
      <c r="J9" s="74" t="s">
        <v>238</v>
      </c>
      <c r="K9" s="74" t="s">
        <v>242</v>
      </c>
      <c r="L9" s="74" t="s">
        <v>239</v>
      </c>
      <c r="M9" s="27"/>
      <c r="N9" s="42"/>
      <c r="T9" s="92"/>
      <c r="U9" s="81">
        <v>2</v>
      </c>
      <c r="V9" s="80">
        <v>1650</v>
      </c>
      <c r="W9" s="80">
        <v>1911</v>
      </c>
      <c r="X9" s="80">
        <v>2000</v>
      </c>
      <c r="Y9" s="80">
        <v>2000</v>
      </c>
      <c r="Z9" s="80">
        <v>2000</v>
      </c>
      <c r="AA9" s="82">
        <v>2000</v>
      </c>
    </row>
    <row r="10" spans="1:27" ht="18" customHeight="1" x14ac:dyDescent="0.15">
      <c r="H10" s="41"/>
      <c r="I10" s="36" t="s">
        <v>70</v>
      </c>
      <c r="J10" s="33" t="s">
        <v>83</v>
      </c>
      <c r="K10" s="72"/>
      <c r="L10" s="72"/>
      <c r="M10" s="27"/>
      <c r="N10" s="42"/>
      <c r="T10" s="92"/>
      <c r="U10" s="81">
        <v>2.25</v>
      </c>
      <c r="V10" s="80">
        <v>1243</v>
      </c>
      <c r="W10" s="80">
        <v>1445</v>
      </c>
      <c r="X10" s="80">
        <v>1647</v>
      </c>
      <c r="Y10" s="80">
        <v>1849</v>
      </c>
      <c r="Z10" s="80">
        <v>2000</v>
      </c>
      <c r="AA10" s="82">
        <v>2000</v>
      </c>
    </row>
    <row r="11" spans="1:27" ht="18.75" customHeight="1" x14ac:dyDescent="0.15">
      <c r="H11" s="41"/>
      <c r="I11" s="78" t="s">
        <v>71</v>
      </c>
      <c r="J11" s="35" t="s">
        <v>84</v>
      </c>
      <c r="K11" s="72"/>
      <c r="L11" s="72"/>
      <c r="M11" s="75"/>
      <c r="N11" s="42"/>
      <c r="T11" s="92"/>
      <c r="U11" s="81">
        <v>2.5</v>
      </c>
      <c r="V11" s="80">
        <v>952</v>
      </c>
      <c r="W11" s="80">
        <v>1112</v>
      </c>
      <c r="X11" s="80">
        <v>1272</v>
      </c>
      <c r="Y11" s="80">
        <v>1432</v>
      </c>
      <c r="Z11" s="80">
        <v>1592</v>
      </c>
      <c r="AA11" s="82">
        <v>1753</v>
      </c>
    </row>
    <row r="12" spans="1:27" ht="17" x14ac:dyDescent="0.15">
      <c r="H12" s="41"/>
      <c r="I12" s="36" t="s">
        <v>72</v>
      </c>
      <c r="J12" s="33" t="s">
        <v>75</v>
      </c>
      <c r="K12" s="72"/>
      <c r="L12" s="72"/>
      <c r="M12" s="27"/>
      <c r="N12" s="42"/>
      <c r="T12" s="92"/>
      <c r="U12" s="81">
        <v>2.75</v>
      </c>
      <c r="V12" s="80">
        <v>689</v>
      </c>
      <c r="W12" s="80">
        <v>865</v>
      </c>
      <c r="X12" s="80">
        <v>995</v>
      </c>
      <c r="Y12" s="80">
        <v>1124</v>
      </c>
      <c r="Z12" s="80">
        <v>1253</v>
      </c>
      <c r="AA12" s="82">
        <v>1382</v>
      </c>
    </row>
    <row r="13" spans="1:27" ht="18" customHeight="1" x14ac:dyDescent="0.15">
      <c r="H13" s="41"/>
      <c r="I13" s="36" t="s">
        <v>73</v>
      </c>
      <c r="J13" s="33" t="s">
        <v>76</v>
      </c>
      <c r="K13" s="72"/>
      <c r="L13" s="72"/>
      <c r="M13" s="27"/>
      <c r="N13" s="42"/>
      <c r="T13" s="102">
        <v>22</v>
      </c>
      <c r="U13" s="81">
        <v>3</v>
      </c>
      <c r="V13" s="80">
        <v>487</v>
      </c>
      <c r="W13" s="80">
        <v>661</v>
      </c>
      <c r="X13" s="80">
        <v>784</v>
      </c>
      <c r="Y13" s="80">
        <v>889</v>
      </c>
      <c r="Z13" s="80">
        <v>995</v>
      </c>
      <c r="AA13" s="82">
        <v>1101</v>
      </c>
    </row>
    <row r="14" spans="1:27" ht="15.75" customHeight="1" x14ac:dyDescent="0.15">
      <c r="H14" s="41"/>
      <c r="I14" s="36" t="s">
        <v>74</v>
      </c>
      <c r="J14" s="33" t="s">
        <v>77</v>
      </c>
      <c r="K14" s="72"/>
      <c r="L14" s="72"/>
      <c r="M14" s="27"/>
      <c r="N14" s="42"/>
      <c r="T14" s="92"/>
      <c r="U14" s="81">
        <v>3.25</v>
      </c>
      <c r="V14" s="80">
        <v>364</v>
      </c>
      <c r="W14" s="80">
        <v>475</v>
      </c>
      <c r="X14" s="80">
        <v>619</v>
      </c>
      <c r="Y14" s="80">
        <v>707</v>
      </c>
      <c r="Z14" s="80">
        <v>794</v>
      </c>
      <c r="AA14" s="82">
        <v>882</v>
      </c>
    </row>
    <row r="15" spans="1:27" x14ac:dyDescent="0.15">
      <c r="H15" s="41"/>
      <c r="K15" s="27"/>
      <c r="L15" s="27"/>
      <c r="M15" s="27"/>
      <c r="N15" s="42"/>
      <c r="T15" s="92"/>
      <c r="U15" s="81">
        <v>3.5</v>
      </c>
      <c r="V15" s="80">
        <v>254</v>
      </c>
      <c r="W15" s="80">
        <v>338</v>
      </c>
      <c r="X15" s="80">
        <v>465</v>
      </c>
      <c r="Y15" s="80">
        <v>562</v>
      </c>
      <c r="Z15" s="80">
        <v>638</v>
      </c>
      <c r="AA15" s="82">
        <v>708</v>
      </c>
    </row>
    <row r="16" spans="1:27" ht="16.5" customHeight="1" x14ac:dyDescent="0.2">
      <c r="A16" s="1" t="s">
        <v>247</v>
      </c>
      <c r="H16" s="41"/>
      <c r="N16" s="42"/>
      <c r="T16" s="92"/>
      <c r="U16" s="81">
        <v>3.75</v>
      </c>
      <c r="V16" s="80">
        <v>172</v>
      </c>
      <c r="W16" s="80">
        <v>236</v>
      </c>
      <c r="X16" s="80">
        <v>334</v>
      </c>
      <c r="Y16" s="80">
        <v>445</v>
      </c>
      <c r="Z16" s="80">
        <v>506</v>
      </c>
      <c r="AA16" s="82">
        <v>568</v>
      </c>
    </row>
    <row r="17" spans="1:27" ht="18.75" customHeight="1" x14ac:dyDescent="0.2">
      <c r="A17" s="63" t="s">
        <v>174</v>
      </c>
      <c r="B17" s="6">
        <v>20</v>
      </c>
      <c r="H17" s="41"/>
      <c r="I17" s="43" t="s">
        <v>85</v>
      </c>
      <c r="J17" s="27"/>
      <c r="K17" s="27"/>
      <c r="L17" s="27"/>
      <c r="M17" s="27"/>
      <c r="N17" s="42"/>
      <c r="T17" s="92"/>
      <c r="U17" s="81">
        <v>4</v>
      </c>
      <c r="V17" s="80" t="s">
        <v>257</v>
      </c>
      <c r="W17" s="80">
        <v>157</v>
      </c>
      <c r="X17" s="80">
        <v>234</v>
      </c>
      <c r="Y17" s="80">
        <v>329</v>
      </c>
      <c r="Z17" s="80">
        <v>401</v>
      </c>
      <c r="AA17" s="82">
        <v>453</v>
      </c>
    </row>
    <row r="18" spans="1:27" ht="18.75" customHeight="1" x14ac:dyDescent="0.2">
      <c r="A18" s="2" t="s">
        <v>252</v>
      </c>
      <c r="B18" s="24">
        <v>0.09</v>
      </c>
      <c r="C18" s="10" t="s">
        <v>2</v>
      </c>
      <c r="D18" s="1" t="s">
        <v>155</v>
      </c>
      <c r="H18" s="41"/>
      <c r="I18" s="44"/>
      <c r="J18" s="27"/>
      <c r="K18" s="27"/>
      <c r="L18" s="27"/>
      <c r="M18" s="27"/>
      <c r="N18" s="42"/>
      <c r="T18" s="92"/>
      <c r="U18" s="81">
        <v>4.25</v>
      </c>
      <c r="V18" s="80" t="s">
        <v>257</v>
      </c>
      <c r="W18" s="80" t="s">
        <v>257</v>
      </c>
      <c r="X18" s="80">
        <v>156</v>
      </c>
      <c r="Y18" s="80">
        <v>231</v>
      </c>
      <c r="Z18" s="80">
        <v>314</v>
      </c>
      <c r="AA18" s="82">
        <v>358</v>
      </c>
    </row>
    <row r="19" spans="1:27" ht="20" thickBot="1" x14ac:dyDescent="0.25">
      <c r="A19" s="2" t="s">
        <v>253</v>
      </c>
      <c r="B19">
        <v>111.68</v>
      </c>
      <c r="C19" s="10" t="s">
        <v>2</v>
      </c>
      <c r="D19" t="s">
        <v>254</v>
      </c>
      <c r="H19" s="41"/>
      <c r="I19" s="33" t="s">
        <v>62</v>
      </c>
      <c r="J19" s="33" t="s">
        <v>96</v>
      </c>
      <c r="K19" s="33" t="s">
        <v>65</v>
      </c>
      <c r="L19" s="33" t="s">
        <v>67</v>
      </c>
      <c r="M19" s="33" t="s">
        <v>69</v>
      </c>
      <c r="N19" s="42"/>
      <c r="T19" s="93"/>
      <c r="U19" s="83">
        <v>4.5</v>
      </c>
      <c r="V19" s="84" t="s">
        <v>257</v>
      </c>
      <c r="W19" s="84" t="s">
        <v>257</v>
      </c>
      <c r="X19" s="84" t="s">
        <v>257</v>
      </c>
      <c r="Y19" s="84">
        <v>154</v>
      </c>
      <c r="Z19" s="84">
        <v>228</v>
      </c>
      <c r="AA19" s="85">
        <v>278</v>
      </c>
    </row>
    <row r="20" spans="1:27" ht="17" x14ac:dyDescent="0.15">
      <c r="H20" s="41"/>
      <c r="I20" s="33" t="s">
        <v>63</v>
      </c>
      <c r="J20" s="33" t="s">
        <v>64</v>
      </c>
      <c r="K20" s="33" t="s">
        <v>66</v>
      </c>
      <c r="L20" s="33" t="s">
        <v>68</v>
      </c>
      <c r="M20" s="33" t="s">
        <v>68</v>
      </c>
      <c r="N20" s="42"/>
      <c r="T20" s="89"/>
      <c r="U20" s="86">
        <v>1.5</v>
      </c>
      <c r="V20" s="87">
        <v>2000</v>
      </c>
      <c r="W20" s="87">
        <v>2000</v>
      </c>
      <c r="X20" s="87">
        <v>2000</v>
      </c>
      <c r="Y20" s="87">
        <v>2000</v>
      </c>
      <c r="Z20" s="87">
        <v>2000</v>
      </c>
      <c r="AA20" s="88">
        <v>2000</v>
      </c>
    </row>
    <row r="21" spans="1:27" ht="16" x14ac:dyDescent="0.2">
      <c r="A21" s="63" t="s">
        <v>180</v>
      </c>
      <c r="B21" s="14">
        <f>B18*B19</f>
        <v>10.0512</v>
      </c>
      <c r="C21" s="10" t="s">
        <v>154</v>
      </c>
      <c r="D21" s="1" t="s">
        <v>161</v>
      </c>
      <c r="H21" s="41"/>
      <c r="I21" s="33">
        <v>22</v>
      </c>
      <c r="J21" s="33">
        <v>9.1199999999999992</v>
      </c>
      <c r="K21" s="33">
        <v>59.74</v>
      </c>
      <c r="L21" s="33">
        <v>18.32</v>
      </c>
      <c r="M21" s="33">
        <v>23.3</v>
      </c>
      <c r="N21" s="42"/>
      <c r="T21" s="89"/>
      <c r="U21" s="81">
        <v>1.75</v>
      </c>
      <c r="V21" s="80">
        <v>2000</v>
      </c>
      <c r="W21" s="80">
        <v>2000</v>
      </c>
      <c r="X21" s="80">
        <v>2000</v>
      </c>
      <c r="Y21" s="80">
        <v>2000</v>
      </c>
      <c r="Z21" s="80">
        <v>2000</v>
      </c>
      <c r="AA21" s="82">
        <v>2000</v>
      </c>
    </row>
    <row r="22" spans="1:27" ht="16" x14ac:dyDescent="0.2">
      <c r="A22" s="63" t="s">
        <v>175</v>
      </c>
      <c r="B22" s="6">
        <v>70.73</v>
      </c>
      <c r="C22" s="10" t="s">
        <v>152</v>
      </c>
      <c r="D22" s="1" t="s">
        <v>156</v>
      </c>
      <c r="H22" s="41"/>
      <c r="I22" s="33">
        <v>20</v>
      </c>
      <c r="J22" s="33">
        <v>10.88</v>
      </c>
      <c r="K22" s="33">
        <v>70.73</v>
      </c>
      <c r="L22" s="33">
        <v>21.73</v>
      </c>
      <c r="M22" s="33">
        <v>27.68</v>
      </c>
      <c r="N22" s="42"/>
      <c r="T22" s="89"/>
      <c r="U22" s="81">
        <v>2</v>
      </c>
      <c r="V22" s="80">
        <v>1962</v>
      </c>
      <c r="W22" s="80">
        <v>2000</v>
      </c>
      <c r="X22" s="80">
        <v>2000</v>
      </c>
      <c r="Y22" s="80">
        <v>2000</v>
      </c>
      <c r="Z22" s="80">
        <v>2000</v>
      </c>
      <c r="AA22" s="82">
        <v>2000</v>
      </c>
    </row>
    <row r="23" spans="1:27" ht="16" x14ac:dyDescent="0.2">
      <c r="A23" s="63" t="s">
        <v>176</v>
      </c>
      <c r="B23" s="6">
        <v>21.73</v>
      </c>
      <c r="C23" s="10" t="s">
        <v>146</v>
      </c>
      <c r="D23" s="1" t="s">
        <v>157</v>
      </c>
      <c r="H23" s="41"/>
      <c r="I23" s="27"/>
      <c r="J23" s="27"/>
      <c r="K23" s="27"/>
      <c r="L23" s="27"/>
      <c r="M23" s="27"/>
      <c r="N23" s="42"/>
      <c r="T23" s="89"/>
      <c r="U23" s="81">
        <v>2.25</v>
      </c>
      <c r="V23" s="80">
        <v>1489</v>
      </c>
      <c r="W23" s="80">
        <v>1731</v>
      </c>
      <c r="X23" s="80">
        <v>1974</v>
      </c>
      <c r="Y23" s="80">
        <v>2000</v>
      </c>
      <c r="Z23" s="80">
        <v>2000</v>
      </c>
      <c r="AA23" s="82">
        <v>2000</v>
      </c>
    </row>
    <row r="24" spans="1:27" ht="15.75" customHeight="1" x14ac:dyDescent="0.2">
      <c r="A24" s="63" t="s">
        <v>177</v>
      </c>
      <c r="B24" s="6">
        <v>27.68</v>
      </c>
      <c r="C24" s="10" t="s">
        <v>146</v>
      </c>
      <c r="D24" s="1" t="s">
        <v>158</v>
      </c>
      <c r="H24" s="41"/>
      <c r="I24" s="27"/>
      <c r="J24" s="27"/>
      <c r="K24" s="27"/>
      <c r="L24" s="27"/>
      <c r="M24" s="27"/>
      <c r="N24" s="42"/>
      <c r="T24" s="89"/>
      <c r="U24" s="81">
        <v>2.5</v>
      </c>
      <c r="V24" s="80">
        <v>1035</v>
      </c>
      <c r="W24" s="80">
        <v>1344</v>
      </c>
      <c r="X24" s="80">
        <v>1537</v>
      </c>
      <c r="Y24" s="80">
        <v>1730</v>
      </c>
      <c r="Z24" s="80">
        <v>1923</v>
      </c>
      <c r="AA24" s="82"/>
    </row>
    <row r="25" spans="1:27" ht="19.5" customHeight="1" x14ac:dyDescent="0.2">
      <c r="A25" s="63" t="s">
        <v>178</v>
      </c>
      <c r="B25" s="6">
        <v>10.88</v>
      </c>
      <c r="C25" s="10" t="s">
        <v>151</v>
      </c>
      <c r="D25" s="1" t="s">
        <v>159</v>
      </c>
      <c r="H25" s="41"/>
      <c r="I25" s="43" t="s">
        <v>86</v>
      </c>
      <c r="J25" s="27"/>
      <c r="K25" s="27"/>
      <c r="L25" s="27"/>
      <c r="M25" s="27"/>
      <c r="N25" s="42"/>
      <c r="T25" s="89"/>
      <c r="U25" s="81">
        <v>2.75</v>
      </c>
      <c r="V25" s="80">
        <v>731</v>
      </c>
      <c r="W25" s="80">
        <v>1025</v>
      </c>
      <c r="X25" s="80">
        <v>1213</v>
      </c>
      <c r="Y25" s="80">
        <v>1369</v>
      </c>
      <c r="Z25" s="80">
        <v>1526</v>
      </c>
      <c r="AA25" s="82">
        <v>1682</v>
      </c>
    </row>
    <row r="26" spans="1:27" ht="20.25" customHeight="1" x14ac:dyDescent="0.2">
      <c r="A26" s="63" t="s">
        <v>179</v>
      </c>
      <c r="B26" s="68">
        <v>2000000</v>
      </c>
      <c r="C26" s="10" t="s">
        <v>153</v>
      </c>
      <c r="D26" s="1" t="s">
        <v>160</v>
      </c>
      <c r="H26" s="41"/>
      <c r="I26" s="27"/>
      <c r="J26" s="27"/>
      <c r="K26" s="27"/>
      <c r="L26" s="27"/>
      <c r="M26" s="27"/>
      <c r="N26" s="42"/>
      <c r="T26" s="103">
        <v>20</v>
      </c>
      <c r="U26" s="81">
        <v>3</v>
      </c>
      <c r="V26" s="80">
        <v>520</v>
      </c>
      <c r="W26" s="80">
        <v>741</v>
      </c>
      <c r="X26" s="80">
        <v>967</v>
      </c>
      <c r="Y26" s="80">
        <v>1095</v>
      </c>
      <c r="Z26" s="80">
        <v>1224</v>
      </c>
      <c r="AA26" s="82">
        <v>1353</v>
      </c>
    </row>
    <row r="27" spans="1:27" ht="21.75" customHeight="1" x14ac:dyDescent="0.25">
      <c r="A27" s="63" t="s">
        <v>187</v>
      </c>
      <c r="B27">
        <v>100</v>
      </c>
      <c r="C27" s="12" t="s">
        <v>171</v>
      </c>
      <c r="D27" t="s">
        <v>185</v>
      </c>
      <c r="H27" s="41"/>
      <c r="I27" s="33" t="s">
        <v>80</v>
      </c>
      <c r="J27" s="33" t="s">
        <v>81</v>
      </c>
      <c r="K27" s="33" t="s">
        <v>82</v>
      </c>
      <c r="L27" s="49" t="s">
        <v>92</v>
      </c>
      <c r="M27" s="27"/>
      <c r="N27" s="42"/>
      <c r="T27" s="89"/>
      <c r="U27" s="81">
        <v>3.25</v>
      </c>
      <c r="V27" s="80">
        <v>368</v>
      </c>
      <c r="W27" s="80">
        <v>537</v>
      </c>
      <c r="X27" s="80">
        <v>716</v>
      </c>
      <c r="Y27" s="80">
        <v>882</v>
      </c>
      <c r="Z27" s="80">
        <v>989</v>
      </c>
      <c r="AA27" s="82">
        <v>1096</v>
      </c>
    </row>
    <row r="28" spans="1:27" ht="18.75" customHeight="1" x14ac:dyDescent="0.25">
      <c r="A28" s="63" t="s">
        <v>188</v>
      </c>
      <c r="B28">
        <v>100</v>
      </c>
      <c r="C28" s="12" t="s">
        <v>170</v>
      </c>
      <c r="D28" t="s">
        <v>186</v>
      </c>
      <c r="H28" s="41"/>
      <c r="I28" s="33" t="s">
        <v>89</v>
      </c>
      <c r="J28" s="33" t="s">
        <v>90</v>
      </c>
      <c r="K28" s="33" t="s">
        <v>79</v>
      </c>
      <c r="L28" s="33" t="s">
        <v>93</v>
      </c>
      <c r="M28" s="27"/>
      <c r="N28" s="42"/>
      <c r="O28" s="27"/>
      <c r="P28" s="27"/>
      <c r="Q28" s="27"/>
      <c r="R28" s="27"/>
      <c r="S28" s="27"/>
      <c r="T28" s="89"/>
      <c r="U28" s="81">
        <v>3.5</v>
      </c>
      <c r="V28" s="80">
        <v>277</v>
      </c>
      <c r="W28" s="80">
        <v>388</v>
      </c>
      <c r="X28" s="80">
        <v>526</v>
      </c>
      <c r="Y28" s="80">
        <v>694</v>
      </c>
      <c r="Z28" s="80">
        <v>803</v>
      </c>
      <c r="AA28" s="82">
        <v>892</v>
      </c>
    </row>
    <row r="29" spans="1:27" ht="17.25" customHeight="1" x14ac:dyDescent="0.2">
      <c r="A29" s="9" t="s">
        <v>6</v>
      </c>
      <c r="B29" s="6">
        <v>11</v>
      </c>
      <c r="C29" s="12" t="s">
        <v>2</v>
      </c>
      <c r="H29" s="41"/>
      <c r="I29" s="37">
        <v>11</v>
      </c>
      <c r="J29" s="37">
        <v>7.3999999999999996E-2</v>
      </c>
      <c r="K29" s="37">
        <v>177.6</v>
      </c>
      <c r="L29" s="37">
        <v>7.3999999999999996E-2</v>
      </c>
      <c r="M29" s="27"/>
      <c r="N29" s="42"/>
      <c r="O29" s="27"/>
      <c r="P29" s="27"/>
      <c r="Q29" s="27"/>
      <c r="R29" s="27"/>
      <c r="S29" s="27"/>
      <c r="T29" s="89"/>
      <c r="U29" s="81">
        <v>3.75</v>
      </c>
      <c r="V29" s="80">
        <v>190</v>
      </c>
      <c r="W29" s="80">
        <v>276</v>
      </c>
      <c r="X29" s="80">
        <v>384</v>
      </c>
      <c r="Y29" s="80">
        <v>516</v>
      </c>
      <c r="Z29" s="80">
        <v>652</v>
      </c>
      <c r="AA29" s="82">
        <v>728</v>
      </c>
    </row>
    <row r="30" spans="1:27" ht="17.25" customHeight="1" x14ac:dyDescent="0.2">
      <c r="A30" s="9" t="s">
        <v>129</v>
      </c>
      <c r="B30" s="113">
        <v>7.3999999999999996E-2</v>
      </c>
      <c r="C30" s="12" t="s">
        <v>7</v>
      </c>
      <c r="D30" t="s">
        <v>91</v>
      </c>
      <c r="H30" s="41"/>
      <c r="I30" s="37">
        <v>12</v>
      </c>
      <c r="J30" s="37">
        <v>8.4000000000000005E-2</v>
      </c>
      <c r="K30" s="37">
        <v>201.6</v>
      </c>
      <c r="L30" s="37">
        <v>8.4000000000000005E-2</v>
      </c>
      <c r="M30" s="27"/>
      <c r="N30" s="42"/>
      <c r="O30" s="27"/>
      <c r="P30" s="27"/>
      <c r="Q30" s="27"/>
      <c r="R30" s="27"/>
      <c r="S30" s="27"/>
      <c r="T30" s="89"/>
      <c r="U30" s="81">
        <v>4</v>
      </c>
      <c r="V30" s="80" t="s">
        <v>257</v>
      </c>
      <c r="W30" s="80">
        <v>190</v>
      </c>
      <c r="X30" s="80">
        <v>274</v>
      </c>
      <c r="Y30" s="80">
        <v>379</v>
      </c>
      <c r="Z30" s="80">
        <v>505</v>
      </c>
      <c r="AA30" s="82">
        <v>594</v>
      </c>
    </row>
    <row r="31" spans="1:27" ht="17.25" customHeight="1" x14ac:dyDescent="0.2">
      <c r="A31" s="9" t="s">
        <v>214</v>
      </c>
      <c r="B31" s="6">
        <v>210</v>
      </c>
      <c r="C31" s="12" t="s">
        <v>173</v>
      </c>
      <c r="D31" t="s">
        <v>94</v>
      </c>
      <c r="H31" s="41"/>
      <c r="I31" s="37">
        <v>13</v>
      </c>
      <c r="J31" s="37">
        <v>9.4E-2</v>
      </c>
      <c r="K31" s="37">
        <v>225.6</v>
      </c>
      <c r="L31" s="37">
        <v>9.4E-2</v>
      </c>
      <c r="M31" s="27"/>
      <c r="N31" s="42"/>
      <c r="O31" s="27"/>
      <c r="P31" s="27"/>
      <c r="Q31" s="27"/>
      <c r="R31" s="27"/>
      <c r="S31" s="27"/>
      <c r="T31" s="89"/>
      <c r="U31" s="81">
        <v>4.25</v>
      </c>
      <c r="V31" s="80" t="s">
        <v>257</v>
      </c>
      <c r="W31" s="80" t="s">
        <v>257</v>
      </c>
      <c r="X31" s="80">
        <v>189</v>
      </c>
      <c r="Y31" s="80">
        <v>273</v>
      </c>
      <c r="Z31" s="80">
        <v>374</v>
      </c>
      <c r="AA31" s="82">
        <v>482</v>
      </c>
    </row>
    <row r="32" spans="1:27" ht="17.25" customHeight="1" thickBot="1" x14ac:dyDescent="0.25">
      <c r="A32" s="9" t="s">
        <v>5</v>
      </c>
      <c r="B32" s="68">
        <v>2400</v>
      </c>
      <c r="C32" s="10" t="s">
        <v>172</v>
      </c>
      <c r="D32" s="13" t="s">
        <v>8</v>
      </c>
      <c r="H32" s="41"/>
      <c r="I32" s="37">
        <v>14</v>
      </c>
      <c r="J32" s="37">
        <v>0.104</v>
      </c>
      <c r="K32" s="37">
        <v>249.6</v>
      </c>
      <c r="L32" s="37">
        <v>0.104</v>
      </c>
      <c r="M32" s="27"/>
      <c r="N32" s="42"/>
      <c r="O32" s="27"/>
      <c r="P32" s="27"/>
      <c r="Q32" s="27"/>
      <c r="R32" s="27"/>
      <c r="S32" s="27"/>
      <c r="T32" s="90"/>
      <c r="U32" s="83">
        <v>4.5</v>
      </c>
      <c r="V32" s="84" t="s">
        <v>257</v>
      </c>
      <c r="W32" s="84" t="s">
        <v>257</v>
      </c>
      <c r="X32" s="84" t="s">
        <v>257</v>
      </c>
      <c r="Y32" s="84">
        <v>189</v>
      </c>
      <c r="Z32" s="84">
        <v>270</v>
      </c>
      <c r="AA32" s="85">
        <v>367</v>
      </c>
    </row>
    <row r="33" spans="1:27" ht="17.25" customHeight="1" x14ac:dyDescent="0.2">
      <c r="A33" s="9" t="s">
        <v>13</v>
      </c>
      <c r="B33" s="104">
        <v>1217</v>
      </c>
      <c r="C33" s="4" t="s">
        <v>10</v>
      </c>
      <c r="D33" t="s">
        <v>12</v>
      </c>
      <c r="E33" t="s">
        <v>248</v>
      </c>
      <c r="H33" s="41"/>
      <c r="I33" s="37">
        <v>16</v>
      </c>
      <c r="J33" s="37">
        <v>0.124</v>
      </c>
      <c r="K33" s="37">
        <v>297.60000000000002</v>
      </c>
      <c r="L33" s="37">
        <v>0.124</v>
      </c>
      <c r="M33" s="27"/>
      <c r="N33" s="42"/>
      <c r="O33" s="27"/>
      <c r="P33" s="27"/>
      <c r="Q33" s="27"/>
      <c r="R33" s="27"/>
      <c r="S33" s="27"/>
    </row>
    <row r="34" spans="1:27" ht="17.25" customHeight="1" x14ac:dyDescent="0.15">
      <c r="D34" t="s">
        <v>251</v>
      </c>
      <c r="H34" s="41"/>
      <c r="I34" s="37">
        <v>15</v>
      </c>
      <c r="J34" s="37">
        <v>0.114</v>
      </c>
      <c r="K34" s="37">
        <v>273.60000000000002</v>
      </c>
      <c r="L34" s="37">
        <v>0.114</v>
      </c>
      <c r="M34" s="27"/>
      <c r="N34" s="42"/>
      <c r="O34" s="27"/>
      <c r="P34" s="27"/>
      <c r="Q34" s="27"/>
      <c r="R34" s="27"/>
      <c r="S34" s="27"/>
      <c r="T34" t="s">
        <v>272</v>
      </c>
      <c r="V34" s="79"/>
      <c r="W34" s="79"/>
      <c r="X34" s="79"/>
      <c r="Y34" s="79"/>
      <c r="Z34" s="79"/>
      <c r="AA34" s="79"/>
    </row>
    <row r="35" spans="1:27" ht="17.25" customHeight="1" x14ac:dyDescent="0.2">
      <c r="A35" s="1" t="s">
        <v>3</v>
      </c>
      <c r="B35" s="68"/>
      <c r="C35" s="10"/>
      <c r="D35" s="13"/>
      <c r="H35" s="41"/>
      <c r="M35" s="27"/>
      <c r="N35" s="42"/>
      <c r="O35" s="27"/>
      <c r="P35" s="27"/>
      <c r="Q35" s="27"/>
      <c r="R35" s="27"/>
      <c r="S35" s="27"/>
      <c r="T35" t="s">
        <v>273</v>
      </c>
      <c r="V35" s="79"/>
      <c r="W35" s="79"/>
      <c r="X35" s="79"/>
      <c r="Y35" s="79"/>
      <c r="Z35" s="79"/>
      <c r="AA35" s="79"/>
    </row>
    <row r="36" spans="1:27" ht="17.25" customHeight="1" thickBot="1" x14ac:dyDescent="0.3">
      <c r="A36" s="9" t="s">
        <v>183</v>
      </c>
      <c r="B36" s="4" t="s">
        <v>184</v>
      </c>
      <c r="C36" s="4"/>
      <c r="D36" s="11" t="s">
        <v>9</v>
      </c>
      <c r="H36" s="45"/>
      <c r="I36" s="46"/>
      <c r="J36" s="46"/>
      <c r="K36" s="46"/>
      <c r="L36" s="46"/>
      <c r="M36" s="46"/>
      <c r="N36" s="34"/>
      <c r="O36" s="27"/>
      <c r="P36" s="27"/>
      <c r="Q36" s="27"/>
      <c r="R36" s="27"/>
      <c r="S36" s="27"/>
      <c r="V36" s="79"/>
      <c r="W36" s="79"/>
      <c r="X36" s="79"/>
      <c r="Y36" s="79"/>
      <c r="Z36" s="79"/>
      <c r="AA36" s="79"/>
    </row>
    <row r="37" spans="1:27" ht="17.25" customHeight="1" x14ac:dyDescent="0.25">
      <c r="A37" s="9" t="s">
        <v>130</v>
      </c>
      <c r="B37" s="3">
        <f>B30*B32</f>
        <v>177.6</v>
      </c>
      <c r="C37" s="4" t="s">
        <v>10</v>
      </c>
      <c r="D37" t="s">
        <v>11</v>
      </c>
      <c r="F37" t="s">
        <v>181</v>
      </c>
      <c r="H37" s="27"/>
      <c r="M37" s="27"/>
      <c r="N37" s="27"/>
      <c r="O37" s="27"/>
      <c r="P37" s="27"/>
      <c r="Q37" s="27"/>
      <c r="R37" s="27"/>
      <c r="S37" s="27"/>
    </row>
    <row r="38" spans="1:27" ht="17.25" customHeight="1" x14ac:dyDescent="0.15">
      <c r="I38" t="s">
        <v>272</v>
      </c>
    </row>
    <row r="39" spans="1:27" ht="17.25" customHeight="1" x14ac:dyDescent="0.25">
      <c r="A39" s="9" t="s">
        <v>182</v>
      </c>
      <c r="B39" s="8" t="s">
        <v>189</v>
      </c>
      <c r="C39" s="4"/>
      <c r="E39" s="26" t="s">
        <v>4</v>
      </c>
      <c r="I39" t="s">
        <v>273</v>
      </c>
    </row>
    <row r="40" spans="1:27" ht="18" x14ac:dyDescent="0.25">
      <c r="A40" s="9" t="s">
        <v>131</v>
      </c>
      <c r="B40" s="3">
        <f>B37+B25 +B27+B28</f>
        <v>388.48</v>
      </c>
      <c r="C40" s="4" t="s">
        <v>10</v>
      </c>
    </row>
    <row r="41" spans="1:27" x14ac:dyDescent="0.15">
      <c r="A41" s="11"/>
    </row>
    <row r="42" spans="1:27" ht="15" x14ac:dyDescent="0.2">
      <c r="A42" s="71"/>
    </row>
    <row r="43" spans="1:27" ht="13.5" customHeight="1" x14ac:dyDescent="0.2">
      <c r="A43" s="15" t="s">
        <v>215</v>
      </c>
    </row>
    <row r="44" spans="1:27" ht="13.5" customHeight="1" x14ac:dyDescent="0.2">
      <c r="A44" s="15"/>
    </row>
    <row r="45" spans="1:27" x14ac:dyDescent="0.15">
      <c r="A45" s="11" t="s">
        <v>228</v>
      </c>
    </row>
    <row r="46" spans="1:27" x14ac:dyDescent="0.15">
      <c r="A46" s="11"/>
    </row>
    <row r="48" spans="1:27" x14ac:dyDescent="0.15">
      <c r="B48" t="s">
        <v>97</v>
      </c>
    </row>
    <row r="50" spans="1:4" x14ac:dyDescent="0.15">
      <c r="A50" s="10"/>
    </row>
    <row r="51" spans="1:4" ht="16" x14ac:dyDescent="0.2">
      <c r="A51" s="63" t="s">
        <v>14</v>
      </c>
      <c r="B51" s="14">
        <v>2.4</v>
      </c>
      <c r="C51" s="10" t="s">
        <v>15</v>
      </c>
      <c r="D51" t="s">
        <v>16</v>
      </c>
    </row>
    <row r="52" spans="1:4" x14ac:dyDescent="0.15">
      <c r="A52" s="64" t="s">
        <v>1</v>
      </c>
      <c r="B52" s="3">
        <f>B51*100/180</f>
        <v>1.3333333333333333</v>
      </c>
      <c r="C52" s="10" t="s">
        <v>2</v>
      </c>
    </row>
    <row r="54" spans="1:4" ht="16" x14ac:dyDescent="0.2">
      <c r="A54" s="1" t="s">
        <v>229</v>
      </c>
    </row>
    <row r="57" spans="1:4" ht="16" x14ac:dyDescent="0.2">
      <c r="B57" s="7" t="s">
        <v>98</v>
      </c>
      <c r="C57" s="10"/>
    </row>
    <row r="60" spans="1:4" ht="16" x14ac:dyDescent="0.2">
      <c r="A60" s="63" t="s">
        <v>17</v>
      </c>
      <c r="B60">
        <v>100</v>
      </c>
      <c r="C60" s="10" t="s">
        <v>2</v>
      </c>
      <c r="D60" s="1" t="s">
        <v>19</v>
      </c>
    </row>
    <row r="61" spans="1:4" ht="16" x14ac:dyDescent="0.2">
      <c r="A61" s="63" t="s">
        <v>18</v>
      </c>
      <c r="B61" s="20">
        <f>0.0069*B40*POWER((B51*100),4)/(B26*B22*B60)</f>
        <v>0.62867916676940483</v>
      </c>
      <c r="C61" s="10" t="s">
        <v>2</v>
      </c>
    </row>
    <row r="63" spans="1:4" ht="16" x14ac:dyDescent="0.2">
      <c r="A63" s="12" t="s">
        <v>20</v>
      </c>
      <c r="B63" s="2"/>
    </row>
    <row r="64" spans="1:4" x14ac:dyDescent="0.15">
      <c r="A64" s="11"/>
      <c r="B64" s="2"/>
    </row>
    <row r="66" spans="1:6" x14ac:dyDescent="0.15">
      <c r="B66" s="20">
        <f>B61</f>
        <v>0.62867916676940483</v>
      </c>
      <c r="C66" s="10" t="s">
        <v>87</v>
      </c>
      <c r="D66" s="20">
        <f>B52</f>
        <v>1.3333333333333333</v>
      </c>
      <c r="E66" s="10" t="s">
        <v>88</v>
      </c>
    </row>
    <row r="69" spans="1:6" ht="16" x14ac:dyDescent="0.2">
      <c r="A69" s="15" t="s">
        <v>28</v>
      </c>
    </row>
    <row r="71" spans="1:6" x14ac:dyDescent="0.15">
      <c r="A71" s="17" t="s">
        <v>25</v>
      </c>
    </row>
    <row r="72" spans="1:6" ht="15" x14ac:dyDescent="0.2">
      <c r="A72" s="55" t="s">
        <v>164</v>
      </c>
      <c r="B72">
        <v>75</v>
      </c>
      <c r="C72" s="17" t="s">
        <v>26</v>
      </c>
    </row>
    <row r="73" spans="1:6" ht="15" x14ac:dyDescent="0.2">
      <c r="A73" s="55" t="s">
        <v>165</v>
      </c>
      <c r="B73">
        <v>100</v>
      </c>
      <c r="C73" s="17" t="s">
        <v>26</v>
      </c>
    </row>
    <row r="74" spans="1:6" ht="15" x14ac:dyDescent="0.15">
      <c r="A74" s="55" t="s">
        <v>31</v>
      </c>
      <c r="B74" s="69">
        <v>4200</v>
      </c>
      <c r="C74" s="17" t="s">
        <v>147</v>
      </c>
    </row>
    <row r="76" spans="1:6" ht="16" x14ac:dyDescent="0.2">
      <c r="A76" s="1" t="s">
        <v>21</v>
      </c>
    </row>
    <row r="77" spans="1:6" ht="16" x14ac:dyDescent="0.2">
      <c r="A77" s="1"/>
      <c r="B77" s="4"/>
    </row>
    <row r="78" spans="1:6" ht="16" x14ac:dyDescent="0.2">
      <c r="A78" s="15" t="s">
        <v>29</v>
      </c>
      <c r="B78" s="4"/>
    </row>
    <row r="79" spans="1:6" ht="16" x14ac:dyDescent="0.2">
      <c r="A79" s="12" t="s">
        <v>22</v>
      </c>
      <c r="F79" s="2"/>
    </row>
    <row r="80" spans="1:6" ht="11.25" customHeight="1" x14ac:dyDescent="0.2">
      <c r="A80" s="1"/>
      <c r="B80" s="4"/>
    </row>
    <row r="81" spans="1:5" ht="14.25" customHeight="1" x14ac:dyDescent="0.15">
      <c r="A81" s="11"/>
    </row>
    <row r="82" spans="1:5" ht="20.25" customHeight="1" x14ac:dyDescent="0.15">
      <c r="B82" s="25"/>
      <c r="C82" s="16"/>
    </row>
    <row r="83" spans="1:5" ht="17.25" customHeight="1" x14ac:dyDescent="0.2">
      <c r="A83" s="55" t="s">
        <v>162</v>
      </c>
      <c r="B83" s="16" t="s">
        <v>216</v>
      </c>
      <c r="C83" s="16"/>
    </row>
    <row r="84" spans="1:5" ht="15" customHeight="1" x14ac:dyDescent="0.2">
      <c r="A84" s="55" t="s">
        <v>162</v>
      </c>
      <c r="B84" s="19">
        <f>0.2*B72*B51+0.094*B40*POWER(B51,2)</f>
        <v>246.33861119999997</v>
      </c>
      <c r="C84" s="10" t="s">
        <v>114</v>
      </c>
    </row>
    <row r="85" spans="1:5" ht="11.25" customHeight="1" x14ac:dyDescent="0.2">
      <c r="A85" s="12" t="s">
        <v>23</v>
      </c>
      <c r="B85" s="25"/>
      <c r="C85" s="16"/>
    </row>
    <row r="86" spans="1:5" ht="14.25" customHeight="1" x14ac:dyDescent="0.15">
      <c r="A86" s="11"/>
    </row>
    <row r="87" spans="1:5" ht="22.5" customHeight="1" x14ac:dyDescent="0.15">
      <c r="B87" s="25"/>
      <c r="C87" s="16"/>
      <c r="E87" s="10"/>
    </row>
    <row r="88" spans="1:5" ht="15.75" customHeight="1" x14ac:dyDescent="0.2">
      <c r="A88" s="12"/>
      <c r="B88" s="25"/>
      <c r="C88" s="16"/>
      <c r="E88" s="10"/>
    </row>
    <row r="89" spans="1:5" s="10" customFormat="1" ht="15.75" customHeight="1" x14ac:dyDescent="0.2">
      <c r="A89" s="55" t="s">
        <v>162</v>
      </c>
      <c r="B89" s="19">
        <f>0.096*(B40+B73)*POWER(B51,2)</f>
        <v>270.10990079999999</v>
      </c>
      <c r="C89" s="10" t="s">
        <v>114</v>
      </c>
      <c r="D89" s="17" t="s">
        <v>88</v>
      </c>
    </row>
    <row r="90" spans="1:5" ht="15.75" customHeight="1" x14ac:dyDescent="0.2">
      <c r="A90" s="12" t="s">
        <v>24</v>
      </c>
    </row>
    <row r="94" spans="1:5" ht="16" x14ac:dyDescent="0.2">
      <c r="A94" s="55" t="s">
        <v>163</v>
      </c>
      <c r="B94" t="s">
        <v>217</v>
      </c>
    </row>
    <row r="95" spans="1:5" ht="16" x14ac:dyDescent="0.2">
      <c r="A95" s="55" t="s">
        <v>163</v>
      </c>
      <c r="B95" s="20">
        <f>0.117*(B40+B73)*POWER(B51,2)</f>
        <v>329.19644160000001</v>
      </c>
      <c r="C95" s="10" t="s">
        <v>114</v>
      </c>
      <c r="D95" s="17" t="s">
        <v>88</v>
      </c>
    </row>
    <row r="97" spans="1:6" x14ac:dyDescent="0.15">
      <c r="A97" s="21" t="s">
        <v>30</v>
      </c>
    </row>
    <row r="99" spans="1:6" ht="15" customHeight="1" x14ac:dyDescent="0.15"/>
    <row r="100" spans="1:6" ht="15" customHeight="1" x14ac:dyDescent="0.15">
      <c r="D100" s="23"/>
    </row>
    <row r="101" spans="1:6" ht="15" customHeight="1" x14ac:dyDescent="0.15">
      <c r="D101" s="23"/>
    </row>
    <row r="102" spans="1:6" ht="15" customHeight="1" x14ac:dyDescent="0.15">
      <c r="A102" s="55" t="s">
        <v>143</v>
      </c>
      <c r="B102" t="s">
        <v>218</v>
      </c>
      <c r="D102" s="23"/>
    </row>
    <row r="103" spans="1:6" ht="13.5" customHeight="1" x14ac:dyDescent="0.2">
      <c r="A103" s="55" t="s">
        <v>143</v>
      </c>
      <c r="B103" s="57">
        <f>(B89/B23)*100</f>
        <v>1243.0276152784168</v>
      </c>
      <c r="C103" s="22" t="s">
        <v>32</v>
      </c>
      <c r="D103" s="23"/>
    </row>
    <row r="105" spans="1:6" ht="18" customHeight="1" x14ac:dyDescent="0.15"/>
    <row r="106" spans="1:6" ht="15.75" customHeight="1" x14ac:dyDescent="0.2">
      <c r="F106" s="22"/>
    </row>
    <row r="107" spans="1:6" ht="15" x14ac:dyDescent="0.2">
      <c r="F107" s="22"/>
    </row>
    <row r="108" spans="1:6" ht="16" x14ac:dyDescent="0.2">
      <c r="A108" s="55" t="s">
        <v>144</v>
      </c>
      <c r="B108" t="s">
        <v>219</v>
      </c>
      <c r="F108" s="22"/>
    </row>
    <row r="109" spans="1:6" ht="17" x14ac:dyDescent="0.2">
      <c r="A109" s="55" t="s">
        <v>144</v>
      </c>
      <c r="B109" s="57">
        <f>(B95/B24)*100</f>
        <v>1189.2935028901734</v>
      </c>
      <c r="C109" s="22" t="s">
        <v>32</v>
      </c>
      <c r="F109" s="22"/>
    </row>
    <row r="110" spans="1:6" ht="16" x14ac:dyDescent="0.2">
      <c r="A110" s="12" t="s">
        <v>33</v>
      </c>
      <c r="F110" s="22"/>
    </row>
    <row r="111" spans="1:6" ht="16" x14ac:dyDescent="0.2">
      <c r="A111" s="12"/>
      <c r="F111" s="22"/>
    </row>
    <row r="112" spans="1:6" ht="11.25" customHeight="1" x14ac:dyDescent="0.15">
      <c r="F112" s="23"/>
    </row>
    <row r="113" spans="1:6" ht="13.5" customHeight="1" x14ac:dyDescent="0.2">
      <c r="A113" s="55" t="s">
        <v>141</v>
      </c>
      <c r="B113" s="57">
        <f>0.6*B74</f>
        <v>2520</v>
      </c>
      <c r="C113" s="22" t="s">
        <v>32</v>
      </c>
    </row>
    <row r="114" spans="1:6" ht="13.5" customHeight="1" x14ac:dyDescent="0.2">
      <c r="C114" s="14"/>
      <c r="D114" s="22"/>
    </row>
    <row r="115" spans="1:6" ht="12" customHeight="1" x14ac:dyDescent="0.2">
      <c r="D115" s="22"/>
    </row>
    <row r="116" spans="1:6" ht="13.5" customHeight="1" x14ac:dyDescent="0.2">
      <c r="A116" s="55" t="s">
        <v>142</v>
      </c>
      <c r="B116" s="57">
        <f>0.6*B74</f>
        <v>2520</v>
      </c>
      <c r="C116" s="22" t="s">
        <v>32</v>
      </c>
    </row>
    <row r="119" spans="1:6" x14ac:dyDescent="0.15">
      <c r="A119" s="2" t="s">
        <v>99</v>
      </c>
      <c r="B119" s="57">
        <f>B103</f>
        <v>1243.0276152784168</v>
      </c>
      <c r="C119" s="10" t="s">
        <v>87</v>
      </c>
      <c r="D119" s="57">
        <f>B113</f>
        <v>2520</v>
      </c>
      <c r="E119" s="10" t="s">
        <v>88</v>
      </c>
    </row>
    <row r="120" spans="1:6" x14ac:dyDescent="0.15">
      <c r="A120" s="2"/>
      <c r="B120" s="105"/>
      <c r="C120" s="106"/>
      <c r="D120" s="105"/>
      <c r="E120" s="10"/>
    </row>
    <row r="121" spans="1:6" x14ac:dyDescent="0.15">
      <c r="B121" s="57">
        <f>B109</f>
        <v>1189.2935028901734</v>
      </c>
      <c r="C121" s="10" t="s">
        <v>87</v>
      </c>
      <c r="D121" s="57">
        <f>B116</f>
        <v>2520</v>
      </c>
      <c r="E121" s="10" t="s">
        <v>88</v>
      </c>
    </row>
    <row r="122" spans="1:6" x14ac:dyDescent="0.15">
      <c r="C122" s="24"/>
      <c r="D122" s="10"/>
      <c r="E122" s="24"/>
      <c r="F122" s="10"/>
    </row>
    <row r="124" spans="1:6" ht="16" x14ac:dyDescent="0.2">
      <c r="A124" s="15" t="s">
        <v>34</v>
      </c>
    </row>
    <row r="126" spans="1:6" ht="19" x14ac:dyDescent="0.2">
      <c r="A126" s="1" t="s">
        <v>221</v>
      </c>
    </row>
    <row r="130" spans="5:6" x14ac:dyDescent="0.15">
      <c r="E130" s="2">
        <v>5</v>
      </c>
      <c r="F130" t="s">
        <v>2</v>
      </c>
    </row>
    <row r="133" spans="5:6" ht="15" x14ac:dyDescent="0.2">
      <c r="E133" s="10" t="s">
        <v>100</v>
      </c>
    </row>
    <row r="134" spans="5:6" x14ac:dyDescent="0.15">
      <c r="E134">
        <v>6</v>
      </c>
      <c r="F134" t="s">
        <v>2</v>
      </c>
    </row>
    <row r="167" spans="1:5" ht="15" x14ac:dyDescent="0.2">
      <c r="A167" t="s">
        <v>243</v>
      </c>
    </row>
    <row r="168" spans="1:5" x14ac:dyDescent="0.15">
      <c r="A168" s="10" t="s">
        <v>264</v>
      </c>
    </row>
    <row r="169" spans="1:5" x14ac:dyDescent="0.15">
      <c r="A169" t="s">
        <v>261</v>
      </c>
    </row>
    <row r="170" spans="1:5" ht="15" customHeight="1" x14ac:dyDescent="0.15">
      <c r="A170" s="107" t="s">
        <v>262</v>
      </c>
    </row>
    <row r="172" spans="1:5" x14ac:dyDescent="0.15">
      <c r="A172" s="107" t="s">
        <v>263</v>
      </c>
    </row>
    <row r="173" spans="1:5" x14ac:dyDescent="0.15">
      <c r="B173" s="2" t="s">
        <v>245</v>
      </c>
      <c r="C173" s="2" t="s">
        <v>246</v>
      </c>
      <c r="D173">
        <v>17</v>
      </c>
      <c r="E173" s="10" t="s">
        <v>2</v>
      </c>
    </row>
    <row r="174" spans="1:5" x14ac:dyDescent="0.15">
      <c r="C174" s="2" t="s">
        <v>249</v>
      </c>
      <c r="D174">
        <v>9</v>
      </c>
      <c r="E174" s="10" t="s">
        <v>2</v>
      </c>
    </row>
    <row r="175" spans="1:5" ht="15" x14ac:dyDescent="0.2">
      <c r="C175" s="2" t="s">
        <v>250</v>
      </c>
      <c r="D175">
        <v>6</v>
      </c>
      <c r="E175" s="10" t="s">
        <v>2</v>
      </c>
    </row>
    <row r="176" spans="1:5" x14ac:dyDescent="0.15">
      <c r="C176" s="2" t="s">
        <v>6</v>
      </c>
      <c r="D176">
        <v>11</v>
      </c>
      <c r="E176" s="10" t="s">
        <v>2</v>
      </c>
    </row>
    <row r="178" spans="1:6" ht="15" x14ac:dyDescent="0.2">
      <c r="A178" s="2" t="s">
        <v>244</v>
      </c>
      <c r="B178" s="3">
        <f>(D175/3)*(D173+2*D174)/(D173+D174)</f>
        <v>2.6923076923076925</v>
      </c>
      <c r="C178" s="10" t="s">
        <v>2</v>
      </c>
      <c r="E178" s="10"/>
    </row>
    <row r="179" spans="1:6" x14ac:dyDescent="0.15">
      <c r="E179" s="10"/>
    </row>
    <row r="180" spans="1:6" ht="15.75" customHeight="1" x14ac:dyDescent="0.15"/>
    <row r="181" spans="1:6" ht="15.75" customHeight="1" x14ac:dyDescent="0.15">
      <c r="A181" s="18"/>
      <c r="B181" s="24"/>
      <c r="C181" s="17"/>
      <c r="D181" s="16"/>
    </row>
    <row r="182" spans="1:6" ht="15" customHeight="1" x14ac:dyDescent="0.15">
      <c r="A182" s="18" t="s">
        <v>35</v>
      </c>
      <c r="B182" s="3">
        <f>D176-B178</f>
        <v>8.3076923076923066</v>
      </c>
      <c r="C182" s="17" t="s">
        <v>2</v>
      </c>
    </row>
    <row r="183" spans="1:6" ht="15" customHeight="1" x14ac:dyDescent="0.15">
      <c r="A183" s="18" t="s">
        <v>37</v>
      </c>
      <c r="B183" s="24">
        <v>5</v>
      </c>
      <c r="C183" s="17" t="s">
        <v>2</v>
      </c>
    </row>
    <row r="184" spans="1:6" ht="15" customHeight="1" x14ac:dyDescent="0.15">
      <c r="A184" s="18"/>
      <c r="B184" s="24"/>
      <c r="C184" s="17"/>
    </row>
    <row r="187" spans="1:6" x14ac:dyDescent="0.15">
      <c r="C187" s="18"/>
    </row>
    <row r="189" spans="1:6" x14ac:dyDescent="0.15">
      <c r="C189" s="18"/>
    </row>
    <row r="190" spans="1:6" x14ac:dyDescent="0.15">
      <c r="C190" s="18"/>
    </row>
    <row r="191" spans="1:6" x14ac:dyDescent="0.15">
      <c r="C191" s="18"/>
    </row>
    <row r="192" spans="1:6" x14ac:dyDescent="0.15">
      <c r="E192" s="127" t="s">
        <v>265</v>
      </c>
      <c r="F192" s="127"/>
    </row>
    <row r="193" spans="1:6" ht="14.25" customHeight="1" x14ac:dyDescent="0.15">
      <c r="E193" s="123" t="s">
        <v>44</v>
      </c>
      <c r="F193" s="124"/>
    </row>
    <row r="194" spans="1:6" ht="13.5" customHeight="1" x14ac:dyDescent="0.15">
      <c r="C194" s="18"/>
      <c r="E194" s="125" t="s">
        <v>45</v>
      </c>
      <c r="F194" s="126"/>
    </row>
    <row r="195" spans="1:6" ht="13.5" customHeight="1" x14ac:dyDescent="0.15">
      <c r="E195" s="111" t="s">
        <v>38</v>
      </c>
      <c r="F195" s="112" t="s">
        <v>39</v>
      </c>
    </row>
    <row r="196" spans="1:6" ht="12.75" customHeight="1" x14ac:dyDescent="0.15">
      <c r="E196" s="109">
        <v>6</v>
      </c>
      <c r="F196" s="110" t="s">
        <v>40</v>
      </c>
    </row>
    <row r="197" spans="1:6" ht="11.25" customHeight="1" x14ac:dyDescent="0.15">
      <c r="E197" s="109">
        <v>7</v>
      </c>
      <c r="F197" s="110" t="s">
        <v>41</v>
      </c>
    </row>
    <row r="198" spans="1:6" ht="12" customHeight="1" x14ac:dyDescent="0.2">
      <c r="A198" s="7"/>
      <c r="C198" s="18"/>
      <c r="E198" s="109">
        <v>8</v>
      </c>
      <c r="F198" s="110" t="s">
        <v>42</v>
      </c>
    </row>
    <row r="199" spans="1:6" ht="13.5" customHeight="1" x14ac:dyDescent="0.2">
      <c r="A199" s="7"/>
      <c r="C199" s="18"/>
      <c r="E199" s="109">
        <v>9</v>
      </c>
      <c r="F199" s="110" t="s">
        <v>43</v>
      </c>
    </row>
    <row r="200" spans="1:6" ht="15.75" customHeight="1" x14ac:dyDescent="0.15"/>
    <row r="201" spans="1:6" ht="14.25" customHeight="1" x14ac:dyDescent="0.15"/>
    <row r="202" spans="1:6" x14ac:dyDescent="0.15">
      <c r="A202" s="55" t="s">
        <v>190</v>
      </c>
      <c r="B202" s="108">
        <v>9</v>
      </c>
      <c r="D202" s="16" t="s">
        <v>268</v>
      </c>
    </row>
    <row r="203" spans="1:6" x14ac:dyDescent="0.15">
      <c r="B203" s="11"/>
      <c r="C203" s="16"/>
    </row>
    <row r="205" spans="1:6" x14ac:dyDescent="0.15">
      <c r="B205" s="25"/>
    </row>
    <row r="207" spans="1:6" x14ac:dyDescent="0.15">
      <c r="A207" s="17" t="s">
        <v>46</v>
      </c>
      <c r="D207" t="s">
        <v>220</v>
      </c>
    </row>
    <row r="209" spans="1:3" x14ac:dyDescent="0.15">
      <c r="A209" s="55" t="s">
        <v>166</v>
      </c>
      <c r="B209" s="30">
        <f>B21/(B60*B182)</f>
        <v>1.2098666666666667E-2</v>
      </c>
    </row>
    <row r="210" spans="1:3" x14ac:dyDescent="0.15">
      <c r="A210" s="16"/>
    </row>
    <row r="211" spans="1:3" x14ac:dyDescent="0.15">
      <c r="A211" s="55" t="s">
        <v>192</v>
      </c>
      <c r="B211" s="3">
        <f>B182*(POWER((2*B209*B202+POWER(B209*B202,2)),0.5)-B209*B202)</f>
        <v>3.0764377771567815</v>
      </c>
      <c r="C211" s="10" t="s">
        <v>2</v>
      </c>
    </row>
    <row r="212" spans="1:3" x14ac:dyDescent="0.15">
      <c r="A212" s="16"/>
    </row>
    <row r="213" spans="1:3" ht="15.75" customHeight="1" x14ac:dyDescent="0.15">
      <c r="A213" s="55" t="s">
        <v>193</v>
      </c>
      <c r="B213" s="3">
        <f>B182-B211</f>
        <v>5.2312545305355247</v>
      </c>
      <c r="C213" s="10" t="s">
        <v>2</v>
      </c>
    </row>
    <row r="214" spans="1:3" x14ac:dyDescent="0.15">
      <c r="A214" s="16"/>
    </row>
    <row r="215" spans="1:3" ht="15" x14ac:dyDescent="0.15">
      <c r="A215" s="55" t="s">
        <v>167</v>
      </c>
      <c r="B215" s="58">
        <f>(B60*POWER(B211,3))/3+B202*B21*POWER(B213,2)+B202*B22</f>
        <v>4082.684126961477</v>
      </c>
      <c r="C215" s="10" t="s">
        <v>152</v>
      </c>
    </row>
    <row r="218" spans="1:3" ht="18" x14ac:dyDescent="0.25">
      <c r="A218" s="26" t="s">
        <v>222</v>
      </c>
    </row>
    <row r="235" spans="1:5" ht="15.75" customHeight="1" x14ac:dyDescent="0.15">
      <c r="A235" s="18" t="s">
        <v>25</v>
      </c>
      <c r="B235" s="18" t="s">
        <v>6</v>
      </c>
      <c r="C235" s="67">
        <f>D176</f>
        <v>11</v>
      </c>
      <c r="D235" s="17" t="s">
        <v>2</v>
      </c>
      <c r="E235" s="16" t="s">
        <v>36</v>
      </c>
    </row>
    <row r="236" spans="1:5" ht="15.75" customHeight="1" x14ac:dyDescent="0.15">
      <c r="B236" s="18" t="s">
        <v>35</v>
      </c>
      <c r="C236" s="67">
        <f>B182</f>
        <v>8.3076923076923066</v>
      </c>
      <c r="D236" s="17" t="s">
        <v>2</v>
      </c>
    </row>
    <row r="237" spans="1:5" ht="15.75" customHeight="1" x14ac:dyDescent="0.15">
      <c r="B237" s="18" t="s">
        <v>47</v>
      </c>
      <c r="C237" s="67">
        <v>23</v>
      </c>
      <c r="D237" s="17" t="s">
        <v>2</v>
      </c>
    </row>
    <row r="238" spans="1:5" ht="15.75" customHeight="1" x14ac:dyDescent="0.15">
      <c r="B238" s="18" t="s">
        <v>48</v>
      </c>
      <c r="C238" s="67">
        <v>10</v>
      </c>
      <c r="D238" s="17" t="s">
        <v>2</v>
      </c>
    </row>
    <row r="239" spans="1:5" ht="15.75" customHeight="1" x14ac:dyDescent="0.15">
      <c r="B239" s="18" t="s">
        <v>194</v>
      </c>
      <c r="C239" s="67">
        <v>5</v>
      </c>
      <c r="D239" s="17" t="s">
        <v>2</v>
      </c>
    </row>
    <row r="240" spans="1:5" ht="15.75" customHeight="1" x14ac:dyDescent="0.15">
      <c r="B240" s="18" t="s">
        <v>195</v>
      </c>
      <c r="C240" s="67">
        <v>6</v>
      </c>
      <c r="D240" s="17" t="s">
        <v>2</v>
      </c>
    </row>
    <row r="241" spans="1:1" x14ac:dyDescent="0.15">
      <c r="A241" s="17" t="s">
        <v>49</v>
      </c>
    </row>
    <row r="247" spans="1:1" x14ac:dyDescent="0.15">
      <c r="A247" s="55"/>
    </row>
    <row r="258" spans="1:3" x14ac:dyDescent="0.15">
      <c r="A258" s="17" t="s">
        <v>46</v>
      </c>
    </row>
    <row r="261" spans="1:3" ht="15" x14ac:dyDescent="0.2">
      <c r="A261" s="55" t="s">
        <v>196</v>
      </c>
      <c r="B261" s="3">
        <f>(0.5*B60*POWER(C235,2)+B202*B21*C236-(C237-C238)*B60*C240/C237*(C235-0.5*C240))/(B60*C235+B202*B21-B60/C237*C240*(C237-C238))</f>
        <v>4.8024564623661821</v>
      </c>
      <c r="C261" s="10" t="s">
        <v>2</v>
      </c>
    </row>
    <row r="262" spans="1:3" x14ac:dyDescent="0.15">
      <c r="A262" s="16"/>
    </row>
    <row r="263" spans="1:3" ht="15" x14ac:dyDescent="0.2">
      <c r="A263" s="55" t="s">
        <v>197</v>
      </c>
      <c r="B263" s="3">
        <f>C236-B261</f>
        <v>3.5052358453261245</v>
      </c>
      <c r="C263" s="10" t="s">
        <v>2</v>
      </c>
    </row>
    <row r="264" spans="1:3" x14ac:dyDescent="0.15">
      <c r="A264" s="16"/>
    </row>
    <row r="265" spans="1:3" ht="16" x14ac:dyDescent="0.2">
      <c r="A265" s="55" t="s">
        <v>198</v>
      </c>
      <c r="B265" s="57">
        <f>B60*POWER(C239,3)/12+B60*C239*POWER((B261-0.5*C239),2)+B202*B22+B202*B21*POWER(B263,2)+B60/C237*(C238*C240*(POWER(C240,2)/12+POWER((C235-B261-0.5*C240),2)))</f>
        <v>8890.1656919048801</v>
      </c>
      <c r="C265" s="10" t="s">
        <v>152</v>
      </c>
    </row>
    <row r="268" spans="1:3" ht="18" x14ac:dyDescent="0.25">
      <c r="A268" s="7" t="s">
        <v>223</v>
      </c>
    </row>
    <row r="274" spans="1:3" ht="17.25" customHeight="1" x14ac:dyDescent="0.2">
      <c r="A274" s="61" t="s">
        <v>168</v>
      </c>
      <c r="B274" s="57">
        <f>(B265+B215)/2</f>
        <v>6486.424909433179</v>
      </c>
      <c r="C274" s="10" t="s">
        <v>152</v>
      </c>
    </row>
    <row r="277" spans="1:3" ht="18" x14ac:dyDescent="0.25">
      <c r="A277" s="26" t="s">
        <v>51</v>
      </c>
    </row>
    <row r="278" spans="1:3" ht="16" x14ac:dyDescent="0.2">
      <c r="A278" s="7" t="s">
        <v>50</v>
      </c>
    </row>
    <row r="282" spans="1:3" ht="16" x14ac:dyDescent="0.2">
      <c r="A282" s="61" t="s">
        <v>169</v>
      </c>
      <c r="B282" s="3">
        <f>(B211+B261)/2</f>
        <v>3.939447119761482</v>
      </c>
      <c r="C282" s="10" t="s">
        <v>2</v>
      </c>
    </row>
    <row r="284" spans="1:3" ht="19" x14ac:dyDescent="0.2">
      <c r="A284" s="7" t="s">
        <v>224</v>
      </c>
    </row>
    <row r="290" spans="1:7" ht="16" x14ac:dyDescent="0.2">
      <c r="A290" s="61" t="s">
        <v>199</v>
      </c>
      <c r="B290" s="3">
        <f>B274/(C235-B282)</f>
        <v>918.68512557816234</v>
      </c>
      <c r="C290" s="17" t="s">
        <v>146</v>
      </c>
    </row>
    <row r="294" spans="1:7" ht="16" x14ac:dyDescent="0.2">
      <c r="A294" s="7" t="s">
        <v>52</v>
      </c>
    </row>
    <row r="296" spans="1:7" ht="16" x14ac:dyDescent="0.2">
      <c r="A296" s="1" t="s">
        <v>225</v>
      </c>
    </row>
    <row r="298" spans="1:7" ht="15" customHeight="1" x14ac:dyDescent="0.15">
      <c r="C298" s="120" t="s">
        <v>191</v>
      </c>
      <c r="D298" s="120"/>
      <c r="E298" s="120"/>
      <c r="F298" s="120"/>
      <c r="G298" s="117"/>
    </row>
    <row r="299" spans="1:7" ht="14" x14ac:dyDescent="0.2">
      <c r="C299" s="50" t="s">
        <v>53</v>
      </c>
      <c r="D299" s="51" t="s">
        <v>213</v>
      </c>
      <c r="E299" s="52"/>
      <c r="F299" s="53"/>
      <c r="G299" s="27"/>
    </row>
    <row r="300" spans="1:7" ht="14" x14ac:dyDescent="0.2">
      <c r="C300" s="29">
        <v>1</v>
      </c>
      <c r="D300" s="31" t="s">
        <v>101</v>
      </c>
      <c r="E300" s="27"/>
      <c r="F300" s="28"/>
    </row>
    <row r="301" spans="1:7" ht="14" x14ac:dyDescent="0.2">
      <c r="C301" s="29">
        <v>0.73</v>
      </c>
      <c r="D301" s="51" t="s">
        <v>54</v>
      </c>
      <c r="E301" s="52"/>
      <c r="F301" s="53"/>
    </row>
    <row r="302" spans="1:7" ht="14" x14ac:dyDescent="0.2">
      <c r="C302" s="29">
        <v>0.63</v>
      </c>
      <c r="D302" s="31" t="s">
        <v>55</v>
      </c>
      <c r="E302" s="27"/>
      <c r="F302" s="28"/>
    </row>
    <row r="303" spans="1:7" ht="14" x14ac:dyDescent="0.2">
      <c r="C303" s="29">
        <v>0</v>
      </c>
      <c r="D303" s="51" t="s">
        <v>56</v>
      </c>
      <c r="E303" s="52"/>
      <c r="F303" s="53"/>
    </row>
    <row r="304" spans="1:7" ht="14" x14ac:dyDescent="0.2">
      <c r="D304" s="115"/>
      <c r="E304" s="31"/>
      <c r="F304" s="27"/>
      <c r="G304" s="27"/>
    </row>
    <row r="305" spans="1:5" ht="14" x14ac:dyDescent="0.2">
      <c r="B305" s="55" t="s">
        <v>269</v>
      </c>
      <c r="C305">
        <v>0.73</v>
      </c>
      <c r="E305" s="116" t="s">
        <v>270</v>
      </c>
    </row>
    <row r="306" spans="1:5" ht="16" x14ac:dyDescent="0.2">
      <c r="A306" s="55" t="s">
        <v>200</v>
      </c>
      <c r="B306" s="3">
        <f>C305*B40*POWER(B51,2)/8</f>
        <v>204.18508799999998</v>
      </c>
      <c r="C306" s="9" t="s">
        <v>57</v>
      </c>
    </row>
    <row r="309" spans="1:5" ht="16" x14ac:dyDescent="0.2">
      <c r="A309" s="1" t="s">
        <v>226</v>
      </c>
    </row>
    <row r="310" spans="1:5" ht="16" x14ac:dyDescent="0.2">
      <c r="A310" s="1"/>
    </row>
    <row r="316" spans="1:5" ht="16" x14ac:dyDescent="0.2">
      <c r="A316" s="55" t="s">
        <v>201</v>
      </c>
      <c r="B316" s="20">
        <f>B33*POWER(B51,2)/8</f>
        <v>876.24</v>
      </c>
      <c r="C316" s="9" t="s">
        <v>57</v>
      </c>
    </row>
    <row r="319" spans="1:5" ht="16" x14ac:dyDescent="0.2">
      <c r="A319" s="7" t="s">
        <v>58</v>
      </c>
    </row>
    <row r="325" spans="1:5" x14ac:dyDescent="0.15">
      <c r="B325" s="20">
        <f>(B306+B316)*100/B290</f>
        <v>117.60559281070853</v>
      </c>
      <c r="C325" s="10"/>
      <c r="D325" s="57">
        <f>0.6*B74</f>
        <v>2520</v>
      </c>
      <c r="E325" s="2" t="s">
        <v>27</v>
      </c>
    </row>
    <row r="327" spans="1:5" ht="15" customHeight="1" x14ac:dyDescent="0.2">
      <c r="A327" s="54"/>
      <c r="B327" s="26"/>
      <c r="C327" s="26"/>
      <c r="D327" s="26"/>
      <c r="E327" s="26"/>
    </row>
    <row r="328" spans="1:5" ht="16" x14ac:dyDescent="0.2">
      <c r="A328" s="15" t="s">
        <v>59</v>
      </c>
    </row>
    <row r="330" spans="1:5" ht="17" x14ac:dyDescent="0.2">
      <c r="A330" s="7" t="s">
        <v>227</v>
      </c>
    </row>
    <row r="331" spans="1:5" ht="16" x14ac:dyDescent="0.2">
      <c r="A331" s="7"/>
    </row>
    <row r="339" spans="1:5" ht="16" x14ac:dyDescent="0.2">
      <c r="A339" s="9" t="s">
        <v>60</v>
      </c>
      <c r="B339" s="11">
        <v>0.85</v>
      </c>
      <c r="C339" s="70" t="s">
        <v>61</v>
      </c>
    </row>
    <row r="340" spans="1:5" x14ac:dyDescent="0.15">
      <c r="B340" s="16"/>
    </row>
    <row r="341" spans="1:5" ht="15" x14ac:dyDescent="0.2">
      <c r="A341" s="55" t="s">
        <v>205</v>
      </c>
      <c r="B341" s="30">
        <f>0.85*B339*B31*0.003*(C235-C240)/(B74*(0.003+B74/B26)*C236)</f>
        <v>1.2789351851851852E-2</v>
      </c>
      <c r="C341" s="10"/>
    </row>
    <row r="344" spans="1:5" x14ac:dyDescent="0.15">
      <c r="A344" t="s">
        <v>102</v>
      </c>
    </row>
    <row r="346" spans="1:5" ht="16" x14ac:dyDescent="0.2">
      <c r="A346" s="7" t="s">
        <v>104</v>
      </c>
    </row>
    <row r="347" spans="1:5" x14ac:dyDescent="0.15">
      <c r="A347" t="s">
        <v>103</v>
      </c>
    </row>
    <row r="349" spans="1:5" x14ac:dyDescent="0.15">
      <c r="A349" s="2" t="s">
        <v>99</v>
      </c>
      <c r="B349" s="30">
        <f>B209</f>
        <v>1.2098666666666667E-2</v>
      </c>
      <c r="C349" s="10" t="s">
        <v>87</v>
      </c>
      <c r="D349" s="30">
        <f>B341</f>
        <v>1.2789351851851852E-2</v>
      </c>
      <c r="E349" s="10" t="s">
        <v>88</v>
      </c>
    </row>
    <row r="357" spans="1:3" x14ac:dyDescent="0.15">
      <c r="B357" s="6"/>
    </row>
    <row r="362" spans="1:3" x14ac:dyDescent="0.15">
      <c r="A362" s="55" t="s">
        <v>106</v>
      </c>
      <c r="B362" s="30">
        <f>(B21*B74)/(0.85*B31*B60)</f>
        <v>2.3649882352941178</v>
      </c>
      <c r="C362" s="10" t="s">
        <v>2</v>
      </c>
    </row>
    <row r="363" spans="1:3" x14ac:dyDescent="0.15">
      <c r="C363" s="10"/>
    </row>
    <row r="364" spans="1:3" ht="15" x14ac:dyDescent="0.2">
      <c r="A364" s="55" t="s">
        <v>105</v>
      </c>
      <c r="B364" s="56">
        <f>(B21*B74)*(B182-B362/2)</f>
        <v>300790.52660068776</v>
      </c>
      <c r="C364" s="10" t="s">
        <v>107</v>
      </c>
    </row>
    <row r="365" spans="1:3" x14ac:dyDescent="0.15">
      <c r="A365" s="55"/>
      <c r="B365" s="68"/>
      <c r="C365" s="10"/>
    </row>
    <row r="366" spans="1:3" ht="15" x14ac:dyDescent="0.2">
      <c r="A366" s="55" t="s">
        <v>105</v>
      </c>
      <c r="B366" s="56">
        <f>B364/100</f>
        <v>3007.9052660068778</v>
      </c>
      <c r="C366" s="10" t="s">
        <v>114</v>
      </c>
    </row>
    <row r="370" spans="1:6" x14ac:dyDescent="0.15">
      <c r="A370" t="s">
        <v>111</v>
      </c>
    </row>
    <row r="376" spans="1:6" ht="14" x14ac:dyDescent="0.15">
      <c r="A376" s="59" t="s">
        <v>108</v>
      </c>
      <c r="B376" s="60">
        <v>0.9</v>
      </c>
      <c r="C376" t="s">
        <v>109</v>
      </c>
    </row>
    <row r="379" spans="1:6" ht="16.5" customHeight="1" x14ac:dyDescent="0.2">
      <c r="A379" s="61" t="s">
        <v>110</v>
      </c>
      <c r="B379" s="56">
        <f>B376*B364</f>
        <v>270711.47394061898</v>
      </c>
      <c r="C379" s="10" t="s">
        <v>107</v>
      </c>
    </row>
    <row r="380" spans="1:6" x14ac:dyDescent="0.15">
      <c r="B380" s="10" t="s">
        <v>23</v>
      </c>
      <c r="C380" s="10"/>
    </row>
    <row r="381" spans="1:6" ht="16" x14ac:dyDescent="0.2">
      <c r="A381" s="61" t="s">
        <v>110</v>
      </c>
      <c r="B381" s="57">
        <f>B379/100</f>
        <v>2707.11473940619</v>
      </c>
      <c r="C381" s="10" t="s">
        <v>114</v>
      </c>
    </row>
    <row r="383" spans="1:6" x14ac:dyDescent="0.15">
      <c r="A383" s="114" t="s">
        <v>112</v>
      </c>
      <c r="B383" s="114"/>
      <c r="C383" s="114"/>
      <c r="D383" s="114"/>
      <c r="E383" s="114"/>
      <c r="F383" s="114"/>
    </row>
    <row r="384" spans="1:6" x14ac:dyDescent="0.15">
      <c r="A384" s="114" t="s">
        <v>113</v>
      </c>
      <c r="B384" s="114"/>
      <c r="C384" s="114"/>
      <c r="D384" s="114"/>
      <c r="E384" s="114"/>
      <c r="F384" s="114"/>
    </row>
    <row r="393" spans="1:1" x14ac:dyDescent="0.15">
      <c r="A393" t="s">
        <v>274</v>
      </c>
    </row>
    <row r="396" spans="1:1" ht="16" x14ac:dyDescent="0.2">
      <c r="A396" s="15" t="s">
        <v>115</v>
      </c>
    </row>
    <row r="397" spans="1:1" ht="16" x14ac:dyDescent="0.2">
      <c r="A397" s="15"/>
    </row>
    <row r="398" spans="1:1" ht="19" x14ac:dyDescent="0.25">
      <c r="A398" s="7" t="s">
        <v>125</v>
      </c>
    </row>
    <row r="399" spans="1:1" ht="16" x14ac:dyDescent="0.2">
      <c r="A399" s="1" t="s">
        <v>126</v>
      </c>
    </row>
    <row r="400" spans="1:1" ht="9.75" customHeight="1" x14ac:dyDescent="0.2">
      <c r="A400" s="1"/>
    </row>
    <row r="412" spans="1:1" x14ac:dyDescent="0.15">
      <c r="A412" t="s">
        <v>116</v>
      </c>
    </row>
    <row r="417" spans="1:4" ht="18" x14ac:dyDescent="0.25">
      <c r="A417" s="2" t="s">
        <v>127</v>
      </c>
      <c r="B417" s="2">
        <v>542.66999999999996</v>
      </c>
      <c r="C417" s="10" t="s">
        <v>128</v>
      </c>
    </row>
    <row r="418" spans="1:4" x14ac:dyDescent="0.15">
      <c r="C418" s="10"/>
    </row>
    <row r="419" spans="1:4" ht="15" x14ac:dyDescent="0.2">
      <c r="A419" s="55" t="s">
        <v>119</v>
      </c>
      <c r="B419" s="62">
        <f>0.53*POWER(B31,0.5)*B417</f>
        <v>4167.93877199295</v>
      </c>
      <c r="C419" s="10" t="s">
        <v>121</v>
      </c>
      <c r="D419" s="66"/>
    </row>
    <row r="420" spans="1:4" x14ac:dyDescent="0.15">
      <c r="C420" s="10"/>
    </row>
    <row r="421" spans="1:4" x14ac:dyDescent="0.15">
      <c r="C421" s="10"/>
    </row>
    <row r="422" spans="1:4" x14ac:dyDescent="0.15">
      <c r="A422" t="s">
        <v>117</v>
      </c>
      <c r="C422" s="10"/>
    </row>
    <row r="423" spans="1:4" x14ac:dyDescent="0.15">
      <c r="C423" s="10"/>
    </row>
    <row r="424" spans="1:4" x14ac:dyDescent="0.15">
      <c r="C424" s="10"/>
    </row>
    <row r="425" spans="1:4" x14ac:dyDescent="0.15">
      <c r="C425" s="10"/>
    </row>
    <row r="426" spans="1:4" x14ac:dyDescent="0.15">
      <c r="C426" s="10"/>
    </row>
    <row r="427" spans="1:4" x14ac:dyDescent="0.15">
      <c r="C427" s="10"/>
    </row>
    <row r="428" spans="1:4" x14ac:dyDescent="0.15">
      <c r="C428" s="10"/>
    </row>
    <row r="429" spans="1:4" x14ac:dyDescent="0.15">
      <c r="C429" s="10"/>
    </row>
    <row r="430" spans="1:4" ht="15" x14ac:dyDescent="0.2">
      <c r="A430" s="55" t="s">
        <v>118</v>
      </c>
      <c r="B430" s="57">
        <f>(C301*B40*B51)/2+(B33*B51)/2</f>
        <v>1800.7084799999998</v>
      </c>
      <c r="C430" s="10" t="s">
        <v>121</v>
      </c>
    </row>
    <row r="432" spans="1:4" x14ac:dyDescent="0.15">
      <c r="A432" t="s">
        <v>124</v>
      </c>
    </row>
    <row r="436" spans="1:5" ht="16" x14ac:dyDescent="0.2">
      <c r="A436" s="2" t="s">
        <v>122</v>
      </c>
      <c r="B436" s="11">
        <v>0.85</v>
      </c>
      <c r="C436" s="7" t="s">
        <v>123</v>
      </c>
    </row>
    <row r="438" spans="1:5" ht="15" x14ac:dyDescent="0.2">
      <c r="A438" s="2" t="s">
        <v>120</v>
      </c>
      <c r="B438" s="57">
        <f>B436*B419</f>
        <v>3542.7479561940072</v>
      </c>
      <c r="C438" s="10" t="s">
        <v>121</v>
      </c>
    </row>
    <row r="441" spans="1:5" x14ac:dyDescent="0.15">
      <c r="A441" s="2" t="s">
        <v>99</v>
      </c>
      <c r="B441" s="57">
        <f>B430</f>
        <v>1800.7084799999998</v>
      </c>
      <c r="C441" s="10" t="s">
        <v>87</v>
      </c>
      <c r="D441" s="57">
        <f>B438</f>
        <v>3542.7479561940072</v>
      </c>
      <c r="E441" s="10" t="s">
        <v>88</v>
      </c>
    </row>
    <row r="444" spans="1:5" ht="16" x14ac:dyDescent="0.2">
      <c r="A444" s="15" t="s">
        <v>132</v>
      </c>
    </row>
    <row r="451" spans="1:3" ht="15" x14ac:dyDescent="0.2">
      <c r="A451" s="55" t="s">
        <v>134</v>
      </c>
      <c r="B451" t="s">
        <v>135</v>
      </c>
    </row>
    <row r="452" spans="1:3" ht="16" x14ac:dyDescent="0.2">
      <c r="A452" s="55" t="s">
        <v>139</v>
      </c>
      <c r="B452" s="7" t="s">
        <v>140</v>
      </c>
    </row>
    <row r="453" spans="1:3" x14ac:dyDescent="0.15">
      <c r="A453" s="55"/>
    </row>
    <row r="454" spans="1:3" ht="16" x14ac:dyDescent="0.2">
      <c r="A454" s="2" t="s">
        <v>133</v>
      </c>
      <c r="B454" s="65">
        <f>0.45*B31</f>
        <v>94.5</v>
      </c>
      <c r="C454" s="10" t="s">
        <v>147</v>
      </c>
    </row>
    <row r="455" spans="1:3" x14ac:dyDescent="0.15">
      <c r="A455" s="2"/>
      <c r="B455" s="6"/>
      <c r="C455" s="10"/>
    </row>
    <row r="456" spans="1:3" x14ac:dyDescent="0.15">
      <c r="C456" s="10"/>
    </row>
    <row r="457" spans="1:3" x14ac:dyDescent="0.15">
      <c r="C457" s="10"/>
    </row>
    <row r="458" spans="1:3" x14ac:dyDescent="0.15">
      <c r="C458" s="10"/>
    </row>
    <row r="459" spans="1:3" x14ac:dyDescent="0.15">
      <c r="C459" s="10"/>
    </row>
    <row r="460" spans="1:3" x14ac:dyDescent="0.15">
      <c r="C460" s="10"/>
    </row>
    <row r="461" spans="1:3" ht="16" x14ac:dyDescent="0.2">
      <c r="A461" s="18" t="s">
        <v>136</v>
      </c>
      <c r="B461" s="57">
        <f>B274/B282</f>
        <v>1646.5317878986802</v>
      </c>
      <c r="C461" s="10" t="s">
        <v>146</v>
      </c>
    </row>
    <row r="462" spans="1:3" x14ac:dyDescent="0.15">
      <c r="C462" s="10"/>
    </row>
    <row r="463" spans="1:3" x14ac:dyDescent="0.15">
      <c r="C463" s="10"/>
    </row>
    <row r="464" spans="1:3" ht="16" x14ac:dyDescent="0.2">
      <c r="A464" s="2" t="s">
        <v>137</v>
      </c>
      <c r="B464" s="3">
        <f>((B306+B316)/(B461*B202))*100</f>
        <v>7.2909149329698293</v>
      </c>
      <c r="C464" s="10" t="s">
        <v>147</v>
      </c>
    </row>
    <row r="465" spans="1:5" ht="15" x14ac:dyDescent="0.2">
      <c r="A465" s="11" t="s">
        <v>138</v>
      </c>
    </row>
    <row r="467" spans="1:5" x14ac:dyDescent="0.15">
      <c r="A467" s="2" t="s">
        <v>145</v>
      </c>
      <c r="B467" s="3">
        <f>B464</f>
        <v>7.2909149329698293</v>
      </c>
      <c r="C467" s="10" t="s">
        <v>87</v>
      </c>
      <c r="D467" s="65">
        <f>B454</f>
        <v>94.5</v>
      </c>
      <c r="E467" s="10" t="s">
        <v>88</v>
      </c>
    </row>
    <row r="470" spans="1:5" ht="16" x14ac:dyDescent="0.2">
      <c r="A470" s="15" t="s">
        <v>148</v>
      </c>
    </row>
    <row r="472" spans="1:5" ht="16" x14ac:dyDescent="0.2">
      <c r="A472" s="7" t="s">
        <v>202</v>
      </c>
    </row>
    <row r="483" spans="1:3" ht="16" x14ac:dyDescent="0.2">
      <c r="A483" s="55" t="s">
        <v>149</v>
      </c>
      <c r="B483" s="56">
        <f>15000*POWER(B31,0.5)</f>
        <v>217370.65119284156</v>
      </c>
      <c r="C483" s="10" t="s">
        <v>147</v>
      </c>
    </row>
    <row r="485" spans="1:3" ht="15" x14ac:dyDescent="0.2">
      <c r="A485" s="55" t="s">
        <v>150</v>
      </c>
      <c r="B485" s="3">
        <f>((5/384)*(B40+B33)*POWER(B51,4)/(B483*B274))*POWER(10,6)</f>
        <v>0.49190625540011934</v>
      </c>
    </row>
    <row r="487" spans="1:3" ht="16" x14ac:dyDescent="0.2">
      <c r="A487" s="7" t="s">
        <v>203</v>
      </c>
    </row>
    <row r="494" spans="1:3" ht="15" x14ac:dyDescent="0.2">
      <c r="A494" s="55" t="s">
        <v>206</v>
      </c>
      <c r="B494" t="s">
        <v>232</v>
      </c>
    </row>
    <row r="495" spans="1:3" x14ac:dyDescent="0.15">
      <c r="A495" s="55"/>
    </row>
    <row r="496" spans="1:3" x14ac:dyDescent="0.15">
      <c r="A496" s="55"/>
    </row>
    <row r="497" spans="1:5" ht="15" x14ac:dyDescent="0.2">
      <c r="A497" s="55" t="s">
        <v>233</v>
      </c>
      <c r="B497" t="s">
        <v>266</v>
      </c>
    </row>
    <row r="498" spans="1:5" ht="16" x14ac:dyDescent="0.2">
      <c r="A498" s="55" t="s">
        <v>233</v>
      </c>
      <c r="B498" s="3">
        <f>5*3.1416*POWER(0.8,2)/4</f>
        <v>2.5132800000000004</v>
      </c>
      <c r="C498" s="10" t="s">
        <v>154</v>
      </c>
    </row>
    <row r="499" spans="1:5" x14ac:dyDescent="0.15">
      <c r="A499" s="55"/>
    </row>
    <row r="500" spans="1:5" ht="15" x14ac:dyDescent="0.2">
      <c r="A500" s="2" t="s">
        <v>207</v>
      </c>
      <c r="B500" t="s">
        <v>230</v>
      </c>
    </row>
    <row r="501" spans="1:5" x14ac:dyDescent="0.15">
      <c r="A501" s="2"/>
      <c r="B501" t="s">
        <v>231</v>
      </c>
    </row>
    <row r="502" spans="1:5" ht="16" x14ac:dyDescent="0.2">
      <c r="A502" s="2" t="s">
        <v>207</v>
      </c>
      <c r="B502" s="3">
        <f>7*3.1416*POWER(0.635,2)/4</f>
        <v>2.2168504049999997</v>
      </c>
      <c r="C502" s="10" t="s">
        <v>154</v>
      </c>
    </row>
    <row r="503" spans="1:5" x14ac:dyDescent="0.15">
      <c r="A503" s="55"/>
      <c r="B503" s="14"/>
      <c r="C503" s="10"/>
      <c r="D503" s="10"/>
    </row>
    <row r="506" spans="1:5" x14ac:dyDescent="0.15">
      <c r="A506" s="2" t="s">
        <v>208</v>
      </c>
      <c r="B506">
        <v>5</v>
      </c>
      <c r="C506" s="10" t="s">
        <v>2</v>
      </c>
    </row>
    <row r="507" spans="1:5" ht="16" x14ac:dyDescent="0.2">
      <c r="A507" s="2" t="s">
        <v>207</v>
      </c>
      <c r="B507" s="3">
        <f>0.002*B60*B506</f>
        <v>1</v>
      </c>
      <c r="C507" s="10" t="s">
        <v>154</v>
      </c>
      <c r="E507" t="s">
        <v>234</v>
      </c>
    </row>
    <row r="508" spans="1:5" x14ac:dyDescent="0.15">
      <c r="A508" s="10" t="s">
        <v>99</v>
      </c>
      <c r="B508" s="14"/>
      <c r="C508" s="10"/>
    </row>
    <row r="509" spans="1:5" ht="16" x14ac:dyDescent="0.2">
      <c r="A509" s="55" t="s">
        <v>206</v>
      </c>
      <c r="B509" s="3">
        <f>B498+B502</f>
        <v>4.7301304050000006</v>
      </c>
      <c r="C509" s="10" t="s">
        <v>154</v>
      </c>
    </row>
    <row r="511" spans="1:5" ht="15" x14ac:dyDescent="0.2">
      <c r="A511" s="55" t="s">
        <v>204</v>
      </c>
      <c r="B511" s="3">
        <f>B485*(2-1.2*(B509/B21))</f>
        <v>0.70602111453975624</v>
      </c>
      <c r="C511" s="10" t="s">
        <v>2</v>
      </c>
    </row>
    <row r="514" spans="1:3" x14ac:dyDescent="0.15">
      <c r="A514" t="s">
        <v>209</v>
      </c>
    </row>
    <row r="521" spans="1:3" ht="14.25" customHeight="1" x14ac:dyDescent="0.15"/>
    <row r="523" spans="1:3" ht="15" x14ac:dyDescent="0.2">
      <c r="A523" s="55" t="s">
        <v>210</v>
      </c>
      <c r="B523" s="3">
        <f>B51*100/360</f>
        <v>0.66666666666666663</v>
      </c>
      <c r="C523" s="10" t="s">
        <v>2</v>
      </c>
    </row>
    <row r="528" spans="1:3" ht="15" x14ac:dyDescent="0.2">
      <c r="A528" s="55" t="s">
        <v>211</v>
      </c>
      <c r="B528" s="3">
        <f>B485+B511</f>
        <v>1.1979273699398756</v>
      </c>
      <c r="C528" s="10" t="s">
        <v>2</v>
      </c>
    </row>
    <row r="530" spans="1:5" x14ac:dyDescent="0.15">
      <c r="A530" s="2" t="s">
        <v>212</v>
      </c>
      <c r="B530" s="3">
        <f>B528</f>
        <v>1.1979273699398756</v>
      </c>
      <c r="C530" s="10" t="s">
        <v>87</v>
      </c>
      <c r="D530" s="3">
        <f>B523</f>
        <v>0.66666666666666663</v>
      </c>
      <c r="E530" s="2" t="s">
        <v>267</v>
      </c>
    </row>
  </sheetData>
  <mergeCells count="7">
    <mergeCell ref="A3:F3"/>
    <mergeCell ref="C298:F298"/>
    <mergeCell ref="V5:AA5"/>
    <mergeCell ref="A2:F2"/>
    <mergeCell ref="E193:F193"/>
    <mergeCell ref="E194:F194"/>
    <mergeCell ref="E192:F192"/>
  </mergeCells>
  <phoneticPr fontId="4" type="noConversion"/>
  <printOptions horizontalCentered="1"/>
  <pageMargins left="3.937007874015748E-2" right="3.937007874015748E-2" top="0.98425196850393704" bottom="0.78740157480314965" header="0" footer="0"/>
  <pageSetup paperSize="9" scale="80" orientation="portrait" horizontalDpi="4294967293" verticalDpi="0"/>
  <headerFooter alignWithMargins="0"/>
  <drawing r:id="rId1"/>
  <legacyDrawing r:id="rId2"/>
  <oleObjects>
    <mc:AlternateContent xmlns:mc="http://schemas.openxmlformats.org/markup-compatibility/2006">
      <mc:Choice Requires="x14">
        <oleObject progId="Equation.3" shapeId="5244" r:id="rId3">
          <objectPr defaultSize="0" autoPict="0" r:id="rId4">
            <anchor moveWithCells="1" sizeWithCells="1">
              <from>
                <xdr:col>0</xdr:col>
                <xdr:colOff>1511300</xdr:colOff>
                <xdr:row>46</xdr:row>
                <xdr:rowOff>25400</xdr:rowOff>
              </from>
              <to>
                <xdr:col>0</xdr:col>
                <xdr:colOff>2476500</xdr:colOff>
                <xdr:row>48</xdr:row>
                <xdr:rowOff>101600</xdr:rowOff>
              </to>
            </anchor>
          </objectPr>
        </oleObject>
      </mc:Choice>
      <mc:Fallback>
        <oleObject progId="Equation.3" shapeId="5244" r:id="rId3"/>
      </mc:Fallback>
    </mc:AlternateContent>
    <mc:AlternateContent xmlns:mc="http://schemas.openxmlformats.org/markup-compatibility/2006">
      <mc:Choice Requires="x14">
        <oleObject progId="Equation.3" shapeId="5245" r:id="rId5">
          <objectPr defaultSize="0" autoPict="0" r:id="rId6">
            <anchor moveWithCells="1" sizeWithCells="1">
              <from>
                <xdr:col>0</xdr:col>
                <xdr:colOff>863600</xdr:colOff>
                <xdr:row>54</xdr:row>
                <xdr:rowOff>139700</xdr:rowOff>
              </from>
              <to>
                <xdr:col>0</xdr:col>
                <xdr:colOff>3225800</xdr:colOff>
                <xdr:row>57</xdr:row>
                <xdr:rowOff>114300</xdr:rowOff>
              </to>
            </anchor>
          </objectPr>
        </oleObject>
      </mc:Choice>
      <mc:Fallback>
        <oleObject progId="Equation.3" shapeId="5245" r:id="rId5"/>
      </mc:Fallback>
    </mc:AlternateContent>
    <mc:AlternateContent xmlns:mc="http://schemas.openxmlformats.org/markup-compatibility/2006">
      <mc:Choice Requires="x14">
        <oleObject progId="Equation.3" shapeId="5246" r:id="rId7">
          <objectPr defaultSize="0" autoPict="0" r:id="rId8">
            <anchor moveWithCells="1" sizeWithCells="1">
              <from>
                <xdr:col>0</xdr:col>
                <xdr:colOff>1612900</xdr:colOff>
                <xdr:row>63</xdr:row>
                <xdr:rowOff>139700</xdr:rowOff>
              </from>
              <to>
                <xdr:col>0</xdr:col>
                <xdr:colOff>2374900</xdr:colOff>
                <xdr:row>65</xdr:row>
                <xdr:rowOff>38100</xdr:rowOff>
              </to>
            </anchor>
          </objectPr>
        </oleObject>
      </mc:Choice>
      <mc:Fallback>
        <oleObject progId="Equation.3" shapeId="5246" r:id="rId7"/>
      </mc:Fallback>
    </mc:AlternateContent>
    <mc:AlternateContent xmlns:mc="http://schemas.openxmlformats.org/markup-compatibility/2006">
      <mc:Choice Requires="x14">
        <oleObject progId="Equation.3" shapeId="5247" r:id="rId9">
          <objectPr defaultSize="0" autoPict="0" r:id="rId10">
            <anchor moveWithCells="1" sizeWithCells="1">
              <from>
                <xdr:col>0</xdr:col>
                <xdr:colOff>228600</xdr:colOff>
                <xdr:row>80</xdr:row>
                <xdr:rowOff>88900</xdr:rowOff>
              </from>
              <to>
                <xdr:col>0</xdr:col>
                <xdr:colOff>3098800</xdr:colOff>
                <xdr:row>81</xdr:row>
                <xdr:rowOff>165100</xdr:rowOff>
              </to>
            </anchor>
          </objectPr>
        </oleObject>
      </mc:Choice>
      <mc:Fallback>
        <oleObject progId="Equation.3" shapeId="5247" r:id="rId9"/>
      </mc:Fallback>
    </mc:AlternateContent>
    <mc:AlternateContent xmlns:mc="http://schemas.openxmlformats.org/markup-compatibility/2006">
      <mc:Choice Requires="x14">
        <oleObject progId="Equation.3" shapeId="5248" r:id="rId11">
          <objectPr defaultSize="0" autoPict="0" r:id="rId12">
            <anchor moveWithCells="1" sizeWithCells="1">
              <from>
                <xdr:col>0</xdr:col>
                <xdr:colOff>495300</xdr:colOff>
                <xdr:row>85</xdr:row>
                <xdr:rowOff>139700</xdr:rowOff>
              </from>
              <to>
                <xdr:col>0</xdr:col>
                <xdr:colOff>2921000</xdr:colOff>
                <xdr:row>86</xdr:row>
                <xdr:rowOff>228600</xdr:rowOff>
              </to>
            </anchor>
          </objectPr>
        </oleObject>
      </mc:Choice>
      <mc:Fallback>
        <oleObject progId="Equation.3" shapeId="5248" r:id="rId11"/>
      </mc:Fallback>
    </mc:AlternateContent>
    <mc:AlternateContent xmlns:mc="http://schemas.openxmlformats.org/markup-compatibility/2006">
      <mc:Choice Requires="x14">
        <oleObject progId="Equation.3" shapeId="5250" r:id="rId13">
          <objectPr defaultSize="0" autoPict="0" r:id="rId14">
            <anchor moveWithCells="1" sizeWithCells="1">
              <from>
                <xdr:col>0</xdr:col>
                <xdr:colOff>1028700</xdr:colOff>
                <xdr:row>98</xdr:row>
                <xdr:rowOff>63500</xdr:rowOff>
              </from>
              <to>
                <xdr:col>0</xdr:col>
                <xdr:colOff>2247900</xdr:colOff>
                <xdr:row>100</xdr:row>
                <xdr:rowOff>127000</xdr:rowOff>
              </to>
            </anchor>
          </objectPr>
        </oleObject>
      </mc:Choice>
      <mc:Fallback>
        <oleObject progId="Equation.3" shapeId="5250" r:id="rId13"/>
      </mc:Fallback>
    </mc:AlternateContent>
    <mc:AlternateContent xmlns:mc="http://schemas.openxmlformats.org/markup-compatibility/2006">
      <mc:Choice Requires="x14">
        <oleObject progId="Equation.3" shapeId="5251" r:id="rId15">
          <objectPr defaultSize="0" autoPict="0" r:id="rId16">
            <anchor moveWithCells="1" sizeWithCells="1">
              <from>
                <xdr:col>0</xdr:col>
                <xdr:colOff>990600</xdr:colOff>
                <xdr:row>104</xdr:row>
                <xdr:rowOff>127000</xdr:rowOff>
              </from>
              <to>
                <xdr:col>0</xdr:col>
                <xdr:colOff>2209800</xdr:colOff>
                <xdr:row>106</xdr:row>
                <xdr:rowOff>139700</xdr:rowOff>
              </to>
            </anchor>
          </objectPr>
        </oleObject>
      </mc:Choice>
      <mc:Fallback>
        <oleObject progId="Equation.3" shapeId="5251" r:id="rId15"/>
      </mc:Fallback>
    </mc:AlternateContent>
    <mc:AlternateContent xmlns:mc="http://schemas.openxmlformats.org/markup-compatibility/2006">
      <mc:Choice Requires="x14">
        <oleObject progId="Equation.3" shapeId="5252" r:id="rId17">
          <objectPr defaultSize="0" autoPict="0" r:id="rId18">
            <anchor moveWithCells="1" sizeWithCells="1">
              <from>
                <xdr:col>0</xdr:col>
                <xdr:colOff>1054100</xdr:colOff>
                <xdr:row>111</xdr:row>
                <xdr:rowOff>25400</xdr:rowOff>
              </from>
              <to>
                <xdr:col>0</xdr:col>
                <xdr:colOff>2032000</xdr:colOff>
                <xdr:row>112</xdr:row>
                <xdr:rowOff>139700</xdr:rowOff>
              </to>
            </anchor>
          </objectPr>
        </oleObject>
      </mc:Choice>
      <mc:Fallback>
        <oleObject progId="Equation.3" shapeId="5252" r:id="rId17"/>
      </mc:Fallback>
    </mc:AlternateContent>
    <mc:AlternateContent xmlns:mc="http://schemas.openxmlformats.org/markup-compatibility/2006">
      <mc:Choice Requires="x14">
        <oleObject progId="Equation.3" shapeId="5253" r:id="rId19">
          <objectPr defaultSize="0" autoPict="0" r:id="rId20">
            <anchor moveWithCells="1" sizeWithCells="1">
              <from>
                <xdr:col>0</xdr:col>
                <xdr:colOff>990600</xdr:colOff>
                <xdr:row>114</xdr:row>
                <xdr:rowOff>50800</xdr:rowOff>
              </from>
              <to>
                <xdr:col>0</xdr:col>
                <xdr:colOff>1968500</xdr:colOff>
                <xdr:row>115</xdr:row>
                <xdr:rowOff>152400</xdr:rowOff>
              </to>
            </anchor>
          </objectPr>
        </oleObject>
      </mc:Choice>
      <mc:Fallback>
        <oleObject progId="Equation.3" shapeId="5253" r:id="rId19"/>
      </mc:Fallback>
    </mc:AlternateContent>
    <mc:AlternateContent xmlns:mc="http://schemas.openxmlformats.org/markup-compatibility/2006">
      <mc:Choice Requires="x14">
        <oleObject progId="Equation.3" shapeId="5263" r:id="rId21">
          <objectPr defaultSize="0" autoPict="0" r:id="rId22">
            <anchor moveWithCells="1" sizeWithCells="1">
              <from>
                <xdr:col>0</xdr:col>
                <xdr:colOff>1981200</xdr:colOff>
                <xdr:row>194</xdr:row>
                <xdr:rowOff>0</xdr:rowOff>
              </from>
              <to>
                <xdr:col>0</xdr:col>
                <xdr:colOff>2705100</xdr:colOff>
                <xdr:row>197</xdr:row>
                <xdr:rowOff>0</xdr:rowOff>
              </to>
            </anchor>
          </objectPr>
        </oleObject>
      </mc:Choice>
      <mc:Fallback>
        <oleObject progId="Equation.3" shapeId="5263" r:id="rId21"/>
      </mc:Fallback>
    </mc:AlternateContent>
    <mc:AlternateContent xmlns:mc="http://schemas.openxmlformats.org/markup-compatibility/2006">
      <mc:Choice Requires="x14">
        <oleObject progId="Equation.3" shapeId="5264" r:id="rId23">
          <objectPr defaultSize="0" autoPict="0" r:id="rId24">
            <anchor moveWithCells="1" sizeWithCells="1">
              <from>
                <xdr:col>0</xdr:col>
                <xdr:colOff>2070100</xdr:colOff>
                <xdr:row>198</xdr:row>
                <xdr:rowOff>38100</xdr:rowOff>
              </from>
              <to>
                <xdr:col>0</xdr:col>
                <xdr:colOff>2628900</xdr:colOff>
                <xdr:row>200</xdr:row>
                <xdr:rowOff>101600</xdr:rowOff>
              </to>
            </anchor>
          </objectPr>
        </oleObject>
      </mc:Choice>
      <mc:Fallback>
        <oleObject progId="Equation.3" shapeId="5264" r:id="rId23"/>
      </mc:Fallback>
    </mc:AlternateContent>
    <mc:AlternateContent xmlns:mc="http://schemas.openxmlformats.org/markup-compatibility/2006">
      <mc:Choice Requires="x14">
        <oleObject progId="Equation.3" shapeId="5266" r:id="rId25">
          <objectPr defaultSize="0" autoPict="0" r:id="rId26">
            <anchor moveWithCells="1" sizeWithCells="1">
              <from>
                <xdr:col>0</xdr:col>
                <xdr:colOff>1028700</xdr:colOff>
                <xdr:row>184</xdr:row>
                <xdr:rowOff>101600</xdr:rowOff>
              </from>
              <to>
                <xdr:col>0</xdr:col>
                <xdr:colOff>3416300</xdr:colOff>
                <xdr:row>187</xdr:row>
                <xdr:rowOff>50800</xdr:rowOff>
              </to>
            </anchor>
          </objectPr>
        </oleObject>
      </mc:Choice>
      <mc:Fallback>
        <oleObject progId="Equation.3" shapeId="5266" r:id="rId25"/>
      </mc:Fallback>
    </mc:AlternateContent>
    <mc:AlternateContent xmlns:mc="http://schemas.openxmlformats.org/markup-compatibility/2006">
      <mc:Choice Requires="x14">
        <oleObject progId="Equation.3" shapeId="5267" r:id="rId27">
          <objectPr defaultSize="0" autoPict="0" r:id="rId28">
            <anchor moveWithCells="1" sizeWithCells="1">
              <from>
                <xdr:col>0</xdr:col>
                <xdr:colOff>1003300</xdr:colOff>
                <xdr:row>188</xdr:row>
                <xdr:rowOff>114300</xdr:rowOff>
              </from>
              <to>
                <xdr:col>0</xdr:col>
                <xdr:colOff>3302000</xdr:colOff>
                <xdr:row>190</xdr:row>
                <xdr:rowOff>50800</xdr:rowOff>
              </to>
            </anchor>
          </objectPr>
        </oleObject>
      </mc:Choice>
      <mc:Fallback>
        <oleObject progId="Equation.3" shapeId="5267" r:id="rId27"/>
      </mc:Fallback>
    </mc:AlternateContent>
    <mc:AlternateContent xmlns:mc="http://schemas.openxmlformats.org/markup-compatibility/2006">
      <mc:Choice Requires="x14">
        <oleObject progId="Equation.3" shapeId="5274" r:id="rId29">
          <objectPr defaultSize="0" autoPict="0" r:id="rId30">
            <anchor moveWithCells="1" sizeWithCells="1">
              <from>
                <xdr:col>0</xdr:col>
                <xdr:colOff>2247900</xdr:colOff>
                <xdr:row>203</xdr:row>
                <xdr:rowOff>63500</xdr:rowOff>
              </from>
              <to>
                <xdr:col>0</xdr:col>
                <xdr:colOff>3111500</xdr:colOff>
                <xdr:row>204</xdr:row>
                <xdr:rowOff>165100</xdr:rowOff>
              </to>
            </anchor>
          </objectPr>
        </oleObject>
      </mc:Choice>
      <mc:Fallback>
        <oleObject progId="Equation.3" shapeId="5274" r:id="rId29"/>
      </mc:Fallback>
    </mc:AlternateContent>
    <mc:AlternateContent xmlns:mc="http://schemas.openxmlformats.org/markup-compatibility/2006">
      <mc:Choice Requires="x14">
        <oleObject progId="Equation.3" shapeId="5276" r:id="rId31">
          <objectPr defaultSize="0" autoPict="0" r:id="rId32">
            <anchor moveWithCells="1" sizeWithCells="1">
              <from>
                <xdr:col>0</xdr:col>
                <xdr:colOff>1270000</xdr:colOff>
                <xdr:row>248</xdr:row>
                <xdr:rowOff>63500</xdr:rowOff>
              </from>
              <to>
                <xdr:col>2</xdr:col>
                <xdr:colOff>736600</xdr:colOff>
                <xdr:row>252</xdr:row>
                <xdr:rowOff>76200</xdr:rowOff>
              </to>
            </anchor>
          </objectPr>
        </oleObject>
      </mc:Choice>
      <mc:Fallback>
        <oleObject progId="Equation.3" shapeId="5276" r:id="rId31"/>
      </mc:Fallback>
    </mc:AlternateContent>
    <mc:AlternateContent xmlns:mc="http://schemas.openxmlformats.org/markup-compatibility/2006">
      <mc:Choice Requires="x14">
        <oleObject progId="Equation.3" shapeId="5277" r:id="rId33">
          <objectPr defaultSize="0" autoPict="0" r:id="rId34">
            <anchor moveWithCells="1" sizeWithCells="1">
              <from>
                <xdr:col>0</xdr:col>
                <xdr:colOff>2717800</xdr:colOff>
                <xdr:row>254</xdr:row>
                <xdr:rowOff>139700</xdr:rowOff>
              </from>
              <to>
                <xdr:col>0</xdr:col>
                <xdr:colOff>3683000</xdr:colOff>
                <xdr:row>256</xdr:row>
                <xdr:rowOff>76200</xdr:rowOff>
              </to>
            </anchor>
          </objectPr>
        </oleObject>
      </mc:Choice>
      <mc:Fallback>
        <oleObject progId="Equation.3" shapeId="5277" r:id="rId33"/>
      </mc:Fallback>
    </mc:AlternateContent>
    <mc:AlternateContent xmlns:mc="http://schemas.openxmlformats.org/markup-compatibility/2006">
      <mc:Choice Requires="x14">
        <oleObject progId="Equation.3" shapeId="5278" r:id="rId35">
          <objectPr defaultSize="0" autoPict="0" r:id="rId36">
            <anchor moveWithCells="1" sizeWithCells="1">
              <from>
                <xdr:col>0</xdr:col>
                <xdr:colOff>889000</xdr:colOff>
                <xdr:row>242</xdr:row>
                <xdr:rowOff>0</xdr:rowOff>
              </from>
              <to>
                <xdr:col>4</xdr:col>
                <xdr:colOff>800100</xdr:colOff>
                <xdr:row>245</xdr:row>
                <xdr:rowOff>50800</xdr:rowOff>
              </to>
            </anchor>
          </objectPr>
        </oleObject>
      </mc:Choice>
      <mc:Fallback>
        <oleObject progId="Equation.3" shapeId="5278" r:id="rId35"/>
      </mc:Fallback>
    </mc:AlternateContent>
    <mc:AlternateContent xmlns:mc="http://schemas.openxmlformats.org/markup-compatibility/2006">
      <mc:Choice Requires="x14">
        <oleObject progId="Equation.3" shapeId="5279" r:id="rId37">
          <objectPr defaultSize="0" autoPict="0" r:id="rId38">
            <anchor moveWithCells="1" sizeWithCells="1">
              <from>
                <xdr:col>0</xdr:col>
                <xdr:colOff>2717800</xdr:colOff>
                <xdr:row>269</xdr:row>
                <xdr:rowOff>38100</xdr:rowOff>
              </from>
              <to>
                <xdr:col>0</xdr:col>
                <xdr:colOff>3606800</xdr:colOff>
                <xdr:row>271</xdr:row>
                <xdr:rowOff>127000</xdr:rowOff>
              </to>
            </anchor>
          </objectPr>
        </oleObject>
      </mc:Choice>
      <mc:Fallback>
        <oleObject progId="Equation.3" shapeId="5279" r:id="rId37"/>
      </mc:Fallback>
    </mc:AlternateContent>
    <mc:AlternateContent xmlns:mc="http://schemas.openxmlformats.org/markup-compatibility/2006">
      <mc:Choice Requires="x14">
        <oleObject progId="Equation.3" shapeId="5280" r:id="rId39">
          <objectPr defaultSize="0" autoPict="0" r:id="rId40">
            <anchor moveWithCells="1" sizeWithCells="1">
              <from>
                <xdr:col>0</xdr:col>
                <xdr:colOff>2413000</xdr:colOff>
                <xdr:row>277</xdr:row>
                <xdr:rowOff>25400</xdr:rowOff>
              </from>
              <to>
                <xdr:col>0</xdr:col>
                <xdr:colOff>3683000</xdr:colOff>
                <xdr:row>279</xdr:row>
                <xdr:rowOff>76200</xdr:rowOff>
              </to>
            </anchor>
          </objectPr>
        </oleObject>
      </mc:Choice>
      <mc:Fallback>
        <oleObject progId="Equation.3" shapeId="5280" r:id="rId39"/>
      </mc:Fallback>
    </mc:AlternateContent>
    <mc:AlternateContent xmlns:mc="http://schemas.openxmlformats.org/markup-compatibility/2006">
      <mc:Choice Requires="x14">
        <oleObject progId="Equation.3" shapeId="5281" r:id="rId41">
          <objectPr defaultSize="0" autoPict="0" r:id="rId42">
            <anchor moveWithCells="1" sizeWithCells="1">
              <from>
                <xdr:col>0</xdr:col>
                <xdr:colOff>2552700</xdr:colOff>
                <xdr:row>285</xdr:row>
                <xdr:rowOff>25400</xdr:rowOff>
              </from>
              <to>
                <xdr:col>0</xdr:col>
                <xdr:colOff>3581400</xdr:colOff>
                <xdr:row>287</xdr:row>
                <xdr:rowOff>152400</xdr:rowOff>
              </to>
            </anchor>
          </objectPr>
        </oleObject>
      </mc:Choice>
      <mc:Fallback>
        <oleObject progId="Equation.3" shapeId="5281" r:id="rId41"/>
      </mc:Fallback>
    </mc:AlternateContent>
    <mc:AlternateContent xmlns:mc="http://schemas.openxmlformats.org/markup-compatibility/2006">
      <mc:Choice Requires="x14">
        <oleObject progId="Equation.3" shapeId="5282" r:id="rId43">
          <objectPr defaultSize="0" autoPict="0" r:id="rId44">
            <anchor moveWithCells="1" sizeWithCells="1">
              <from>
                <xdr:col>0</xdr:col>
                <xdr:colOff>1371600</xdr:colOff>
                <xdr:row>319</xdr:row>
                <xdr:rowOff>101600</xdr:rowOff>
              </from>
              <to>
                <xdr:col>0</xdr:col>
                <xdr:colOff>3314700</xdr:colOff>
                <xdr:row>322</xdr:row>
                <xdr:rowOff>63500</xdr:rowOff>
              </to>
            </anchor>
          </objectPr>
        </oleObject>
      </mc:Choice>
      <mc:Fallback>
        <oleObject progId="Equation.3" shapeId="5282" r:id="rId43"/>
      </mc:Fallback>
    </mc:AlternateContent>
    <mc:AlternateContent xmlns:mc="http://schemas.openxmlformats.org/markup-compatibility/2006">
      <mc:Choice Requires="x14">
        <oleObject progId="Equation.3" shapeId="5285" r:id="rId45">
          <objectPr defaultSize="0" autoPict="0" r:id="rId46">
            <anchor moveWithCells="1" sizeWithCells="1">
              <from>
                <xdr:col>0</xdr:col>
                <xdr:colOff>2006600</xdr:colOff>
                <xdr:row>298</xdr:row>
                <xdr:rowOff>25400</xdr:rowOff>
              </from>
              <to>
                <xdr:col>0</xdr:col>
                <xdr:colOff>3556000</xdr:colOff>
                <xdr:row>300</xdr:row>
                <xdr:rowOff>152400</xdr:rowOff>
              </to>
            </anchor>
          </objectPr>
        </oleObject>
      </mc:Choice>
      <mc:Fallback>
        <oleObject progId="Equation.3" shapeId="5285" r:id="rId45"/>
      </mc:Fallback>
    </mc:AlternateContent>
    <mc:AlternateContent xmlns:mc="http://schemas.openxmlformats.org/markup-compatibility/2006">
      <mc:Choice Requires="x14">
        <oleObject progId="Equation.3" shapeId="5287" r:id="rId47">
          <objectPr defaultSize="0" autoPict="0" r:id="rId48">
            <anchor moveWithCells="1" sizeWithCells="1">
              <from>
                <xdr:col>0</xdr:col>
                <xdr:colOff>1968500</xdr:colOff>
                <xdr:row>310</xdr:row>
                <xdr:rowOff>101600</xdr:rowOff>
              </from>
              <to>
                <xdr:col>0</xdr:col>
                <xdr:colOff>3251200</xdr:colOff>
                <xdr:row>313</xdr:row>
                <xdr:rowOff>63500</xdr:rowOff>
              </to>
            </anchor>
          </objectPr>
        </oleObject>
      </mc:Choice>
      <mc:Fallback>
        <oleObject progId="Equation.3" shapeId="5287" r:id="rId47"/>
      </mc:Fallback>
    </mc:AlternateContent>
    <mc:AlternateContent xmlns:mc="http://schemas.openxmlformats.org/markup-compatibility/2006">
      <mc:Choice Requires="x14">
        <oleObject progId="Equation.3" shapeId="5288" r:id="rId49">
          <objectPr defaultSize="0" autoPict="0" r:id="rId50">
            <anchor moveWithCells="1" sizeWithCells="1">
              <from>
                <xdr:col>0</xdr:col>
                <xdr:colOff>444500</xdr:colOff>
                <xdr:row>331</xdr:row>
                <xdr:rowOff>114300</xdr:rowOff>
              </from>
              <to>
                <xdr:col>0</xdr:col>
                <xdr:colOff>2997200</xdr:colOff>
                <xdr:row>336</xdr:row>
                <xdr:rowOff>25400</xdr:rowOff>
              </to>
            </anchor>
          </objectPr>
        </oleObject>
      </mc:Choice>
      <mc:Fallback>
        <oleObject progId="Equation.3" shapeId="5288" r:id="rId49"/>
      </mc:Fallback>
    </mc:AlternateContent>
    <mc:AlternateContent xmlns:mc="http://schemas.openxmlformats.org/markup-compatibility/2006">
      <mc:Choice Requires="x14">
        <oleObject progId="Equation.3" shapeId="5289" r:id="rId51">
          <objectPr defaultSize="0" autoPict="0" r:id="rId52">
            <anchor moveWithCells="1" sizeWithCells="1">
              <from>
                <xdr:col>0</xdr:col>
                <xdr:colOff>1752600</xdr:colOff>
                <xdr:row>351</xdr:row>
                <xdr:rowOff>25400</xdr:rowOff>
              </from>
              <to>
                <xdr:col>0</xdr:col>
                <xdr:colOff>3429000</xdr:colOff>
                <xdr:row>353</xdr:row>
                <xdr:rowOff>139700</xdr:rowOff>
              </to>
            </anchor>
          </objectPr>
        </oleObject>
      </mc:Choice>
      <mc:Fallback>
        <oleObject progId="Equation.3" shapeId="5289" r:id="rId51"/>
      </mc:Fallback>
    </mc:AlternateContent>
    <mc:AlternateContent xmlns:mc="http://schemas.openxmlformats.org/markup-compatibility/2006">
      <mc:Choice Requires="x14">
        <oleObject progId="Equation.3" shapeId="5290" r:id="rId53">
          <objectPr defaultSize="0" autoPict="0" r:id="rId54">
            <anchor moveWithCells="1" sizeWithCells="1">
              <from>
                <xdr:col>0</xdr:col>
                <xdr:colOff>673100</xdr:colOff>
                <xdr:row>346</xdr:row>
                <xdr:rowOff>101600</xdr:rowOff>
              </from>
              <to>
                <xdr:col>0</xdr:col>
                <xdr:colOff>1193800</xdr:colOff>
                <xdr:row>348</xdr:row>
                <xdr:rowOff>0</xdr:rowOff>
              </to>
            </anchor>
          </objectPr>
        </oleObject>
      </mc:Choice>
      <mc:Fallback>
        <oleObject progId="Equation.3" shapeId="5290" r:id="rId53"/>
      </mc:Fallback>
    </mc:AlternateContent>
    <mc:AlternateContent xmlns:mc="http://schemas.openxmlformats.org/markup-compatibility/2006">
      <mc:Choice Requires="x14">
        <oleObject progId="Equation.3" shapeId="5292" r:id="rId55">
          <objectPr defaultSize="0" autoPict="0" r:id="rId56">
            <anchor moveWithCells="1" sizeWithCells="1">
              <from>
                <xdr:col>0</xdr:col>
                <xdr:colOff>1752600</xdr:colOff>
                <xdr:row>355</xdr:row>
                <xdr:rowOff>139700</xdr:rowOff>
              </from>
              <to>
                <xdr:col>0</xdr:col>
                <xdr:colOff>2832100</xdr:colOff>
                <xdr:row>358</xdr:row>
                <xdr:rowOff>127000</xdr:rowOff>
              </to>
            </anchor>
          </objectPr>
        </oleObject>
      </mc:Choice>
      <mc:Fallback>
        <oleObject progId="Equation.3" shapeId="5292" r:id="rId55"/>
      </mc:Fallback>
    </mc:AlternateContent>
    <mc:AlternateContent xmlns:mc="http://schemas.openxmlformats.org/markup-compatibility/2006">
      <mc:Choice Requires="x14">
        <oleObject progId="Equation.3" shapeId="5293" r:id="rId57">
          <objectPr defaultSize="0" autoPict="0" r:id="rId58">
            <anchor moveWithCells="1" sizeWithCells="1">
              <from>
                <xdr:col>0</xdr:col>
                <xdr:colOff>1879600</xdr:colOff>
                <xdr:row>372</xdr:row>
                <xdr:rowOff>50800</xdr:rowOff>
              </from>
              <to>
                <xdr:col>0</xdr:col>
                <xdr:colOff>2832100</xdr:colOff>
                <xdr:row>373</xdr:row>
                <xdr:rowOff>114300</xdr:rowOff>
              </to>
            </anchor>
          </objectPr>
        </oleObject>
      </mc:Choice>
      <mc:Fallback>
        <oleObject progId="Equation.3" shapeId="5293" r:id="rId57"/>
      </mc:Fallback>
    </mc:AlternateContent>
    <mc:AlternateContent xmlns:mc="http://schemas.openxmlformats.org/markup-compatibility/2006">
      <mc:Choice Requires="x14">
        <oleObject progId="Equation.3" shapeId="5294" r:id="rId59">
          <objectPr defaultSize="0" autoPict="0" r:id="rId60">
            <anchor moveWithCells="1" sizeWithCells="1">
              <from>
                <xdr:col>0</xdr:col>
                <xdr:colOff>1358900</xdr:colOff>
                <xdr:row>413</xdr:row>
                <xdr:rowOff>76200</xdr:rowOff>
              </from>
              <to>
                <xdr:col>0</xdr:col>
                <xdr:colOff>2717800</xdr:colOff>
                <xdr:row>415</xdr:row>
                <xdr:rowOff>38100</xdr:rowOff>
              </to>
            </anchor>
          </objectPr>
        </oleObject>
      </mc:Choice>
      <mc:Fallback>
        <oleObject progId="Equation.3" shapeId="5294" r:id="rId59"/>
      </mc:Fallback>
    </mc:AlternateContent>
    <mc:AlternateContent xmlns:mc="http://schemas.openxmlformats.org/markup-compatibility/2006">
      <mc:Choice Requires="x14">
        <oleObject progId="Equation.3" shapeId="5296" r:id="rId61">
          <objectPr defaultSize="0" autoPict="0" r:id="rId62">
            <anchor moveWithCells="1" sizeWithCells="1">
              <from>
                <xdr:col>0</xdr:col>
                <xdr:colOff>1790700</xdr:colOff>
                <xdr:row>433</xdr:row>
                <xdr:rowOff>25400</xdr:rowOff>
              </from>
              <to>
                <xdr:col>0</xdr:col>
                <xdr:colOff>2527300</xdr:colOff>
                <xdr:row>434</xdr:row>
                <xdr:rowOff>101600</xdr:rowOff>
              </to>
            </anchor>
          </objectPr>
        </oleObject>
      </mc:Choice>
      <mc:Fallback>
        <oleObject progId="Equation.3" shapeId="5296" r:id="rId61"/>
      </mc:Fallback>
    </mc:AlternateContent>
    <mc:AlternateContent xmlns:mc="http://schemas.openxmlformats.org/markup-compatibility/2006">
      <mc:Choice Requires="x14">
        <oleObject progId="Equation.3" shapeId="5298" r:id="rId63">
          <objectPr defaultSize="0" autoPict="0" r:id="rId64">
            <anchor moveWithCells="1" sizeWithCells="1">
              <from>
                <xdr:col>0</xdr:col>
                <xdr:colOff>1117600</xdr:colOff>
                <xdr:row>423</xdr:row>
                <xdr:rowOff>101600</xdr:rowOff>
              </from>
              <to>
                <xdr:col>0</xdr:col>
                <xdr:colOff>3213100</xdr:colOff>
                <xdr:row>426</xdr:row>
                <xdr:rowOff>25400</xdr:rowOff>
              </to>
            </anchor>
          </objectPr>
        </oleObject>
      </mc:Choice>
      <mc:Fallback>
        <oleObject progId="Equation.3" shapeId="5298" r:id="rId63"/>
      </mc:Fallback>
    </mc:AlternateContent>
    <mc:AlternateContent xmlns:mc="http://schemas.openxmlformats.org/markup-compatibility/2006">
      <mc:Choice Requires="x14">
        <oleObject progId="Equation.3" shapeId="5299" r:id="rId65">
          <objectPr defaultSize="0" autoPict="0" r:id="rId66">
            <anchor moveWithCells="1" sizeWithCells="1">
              <from>
                <xdr:col>0</xdr:col>
                <xdr:colOff>1155700</xdr:colOff>
                <xdr:row>446</xdr:row>
                <xdr:rowOff>63500</xdr:rowOff>
              </from>
              <to>
                <xdr:col>0</xdr:col>
                <xdr:colOff>3708400</xdr:colOff>
                <xdr:row>449</xdr:row>
                <xdr:rowOff>25400</xdr:rowOff>
              </to>
            </anchor>
          </objectPr>
        </oleObject>
      </mc:Choice>
      <mc:Fallback>
        <oleObject progId="Equation.3" shapeId="5299" r:id="rId65"/>
      </mc:Fallback>
    </mc:AlternateContent>
    <mc:AlternateContent xmlns:mc="http://schemas.openxmlformats.org/markup-compatibility/2006">
      <mc:Choice Requires="x14">
        <oleObject progId="Equation.3" shapeId="5301" r:id="rId67">
          <objectPr defaultSize="0" autoPict="0" r:id="rId68">
            <anchor moveWithCells="1" sizeWithCells="1">
              <from>
                <xdr:col>0</xdr:col>
                <xdr:colOff>1397000</xdr:colOff>
                <xdr:row>455</xdr:row>
                <xdr:rowOff>101600</xdr:rowOff>
              </from>
              <to>
                <xdr:col>0</xdr:col>
                <xdr:colOff>2260600</xdr:colOff>
                <xdr:row>458</xdr:row>
                <xdr:rowOff>101600</xdr:rowOff>
              </to>
            </anchor>
          </objectPr>
        </oleObject>
      </mc:Choice>
      <mc:Fallback>
        <oleObject progId="Equation.3" shapeId="5301" r:id="rId67"/>
      </mc:Fallback>
    </mc:AlternateContent>
    <mc:AlternateContent xmlns:mc="http://schemas.openxmlformats.org/markup-compatibility/2006">
      <mc:Choice Requires="x14">
        <oleObject progId="Equation.3" shapeId="5303" r:id="rId69">
          <objectPr defaultSize="0" autoPict="0" r:id="rId70">
            <anchor moveWithCells="1" sizeWithCells="1">
              <from>
                <xdr:col>0</xdr:col>
                <xdr:colOff>457200</xdr:colOff>
                <xdr:row>90</xdr:row>
                <xdr:rowOff>139700</xdr:rowOff>
              </from>
              <to>
                <xdr:col>0</xdr:col>
                <xdr:colOff>2882900</xdr:colOff>
                <xdr:row>92</xdr:row>
                <xdr:rowOff>63500</xdr:rowOff>
              </to>
            </anchor>
          </objectPr>
        </oleObject>
      </mc:Choice>
      <mc:Fallback>
        <oleObject progId="Equation.3" shapeId="5303" r:id="rId69"/>
      </mc:Fallback>
    </mc:AlternateContent>
    <mc:AlternateContent xmlns:mc="http://schemas.openxmlformats.org/markup-compatibility/2006">
      <mc:Choice Requires="x14">
        <oleObject progId="Equation.3" shapeId="5305" r:id="rId71">
          <objectPr defaultSize="0" autoPict="0" r:id="rId72">
            <anchor moveWithCells="1" sizeWithCells="1">
              <from>
                <xdr:col>0</xdr:col>
                <xdr:colOff>1358900</xdr:colOff>
                <xdr:row>479</xdr:row>
                <xdr:rowOff>63500</xdr:rowOff>
              </from>
              <to>
                <xdr:col>0</xdr:col>
                <xdr:colOff>2628900</xdr:colOff>
                <xdr:row>481</xdr:row>
                <xdr:rowOff>12700</xdr:rowOff>
              </to>
            </anchor>
          </objectPr>
        </oleObject>
      </mc:Choice>
      <mc:Fallback>
        <oleObject progId="Equation.3" shapeId="5305" r:id="rId71"/>
      </mc:Fallback>
    </mc:AlternateContent>
    <mc:AlternateContent xmlns:mc="http://schemas.openxmlformats.org/markup-compatibility/2006">
      <mc:Choice Requires="x14">
        <oleObject progId="Equation.3" shapeId="5307" r:id="rId73">
          <objectPr defaultSize="0" autoPict="0" r:id="rId74">
            <anchor moveWithCells="1" sizeWithCells="1">
              <from>
                <xdr:col>0</xdr:col>
                <xdr:colOff>812800</xdr:colOff>
                <xdr:row>474</xdr:row>
                <xdr:rowOff>38100</xdr:rowOff>
              </from>
              <to>
                <xdr:col>0</xdr:col>
                <xdr:colOff>3390900</xdr:colOff>
                <xdr:row>477</xdr:row>
                <xdr:rowOff>25400</xdr:rowOff>
              </to>
            </anchor>
          </objectPr>
        </oleObject>
      </mc:Choice>
      <mc:Fallback>
        <oleObject progId="Equation.3" shapeId="5307" r:id="rId73"/>
      </mc:Fallback>
    </mc:AlternateContent>
    <mc:AlternateContent xmlns:mc="http://schemas.openxmlformats.org/markup-compatibility/2006">
      <mc:Choice Requires="x14">
        <oleObject progId="Equation.3" shapeId="5309" r:id="rId75">
          <objectPr defaultSize="0" autoPict="0" r:id="rId76">
            <anchor moveWithCells="1" sizeWithCells="1">
              <from>
                <xdr:col>0</xdr:col>
                <xdr:colOff>1016000</xdr:colOff>
                <xdr:row>488</xdr:row>
                <xdr:rowOff>101600</xdr:rowOff>
              </from>
              <to>
                <xdr:col>0</xdr:col>
                <xdr:colOff>2959100</xdr:colOff>
                <xdr:row>491</xdr:row>
                <xdr:rowOff>101600</xdr:rowOff>
              </to>
            </anchor>
          </objectPr>
        </oleObject>
      </mc:Choice>
      <mc:Fallback>
        <oleObject progId="Equation.3" shapeId="5309" r:id="rId75"/>
      </mc:Fallback>
    </mc:AlternateContent>
    <mc:AlternateContent xmlns:mc="http://schemas.openxmlformats.org/markup-compatibility/2006">
      <mc:Choice Requires="x14">
        <oleObject progId="Equation.3" shapeId="5311" r:id="rId77">
          <objectPr defaultSize="0" autoPict="0" r:id="rId78">
            <anchor moveWithCells="1" sizeWithCells="1">
              <from>
                <xdr:col>0</xdr:col>
                <xdr:colOff>1358900</xdr:colOff>
                <xdr:row>515</xdr:row>
                <xdr:rowOff>127000</xdr:rowOff>
              </from>
              <to>
                <xdr:col>0</xdr:col>
                <xdr:colOff>2362200</xdr:colOff>
                <xdr:row>517</xdr:row>
                <xdr:rowOff>50800</xdr:rowOff>
              </to>
            </anchor>
          </objectPr>
        </oleObject>
      </mc:Choice>
      <mc:Fallback>
        <oleObject progId="Equation.3" shapeId="5311" r:id="rId77"/>
      </mc:Fallback>
    </mc:AlternateContent>
    <mc:AlternateContent xmlns:mc="http://schemas.openxmlformats.org/markup-compatibility/2006">
      <mc:Choice Requires="x14">
        <oleObject progId="Equation.3" shapeId="5312" r:id="rId79">
          <objectPr defaultSize="0" autoPict="0" r:id="rId80">
            <anchor moveWithCells="1" sizeWithCells="1">
              <from>
                <xdr:col>0</xdr:col>
                <xdr:colOff>1155700</xdr:colOff>
                <xdr:row>518</xdr:row>
                <xdr:rowOff>139700</xdr:rowOff>
              </from>
              <to>
                <xdr:col>0</xdr:col>
                <xdr:colOff>2362200</xdr:colOff>
                <xdr:row>521</xdr:row>
                <xdr:rowOff>25400</xdr:rowOff>
              </to>
            </anchor>
          </objectPr>
        </oleObject>
      </mc:Choice>
      <mc:Fallback>
        <oleObject progId="Equation.3" shapeId="5312" r:id="rId79"/>
      </mc:Fallback>
    </mc:AlternateContent>
    <mc:AlternateContent xmlns:mc="http://schemas.openxmlformats.org/markup-compatibility/2006">
      <mc:Choice Requires="x14">
        <oleObject progId="Equation.3" shapeId="5314" r:id="rId81">
          <objectPr defaultSize="0" autoPict="0" r:id="rId82">
            <anchor moveWithCells="1" sizeWithCells="1">
              <from>
                <xdr:col>0</xdr:col>
                <xdr:colOff>1181100</xdr:colOff>
                <xdr:row>524</xdr:row>
                <xdr:rowOff>101600</xdr:rowOff>
              </from>
              <to>
                <xdr:col>0</xdr:col>
                <xdr:colOff>2413000</xdr:colOff>
                <xdr:row>526</xdr:row>
                <xdr:rowOff>25400</xdr:rowOff>
              </to>
            </anchor>
          </objectPr>
        </oleObject>
      </mc:Choice>
      <mc:Fallback>
        <oleObject progId="Equation.3" shapeId="5314" r:id="rId81"/>
      </mc:Fallback>
    </mc:AlternateContent>
    <mc:AlternateContent xmlns:mc="http://schemas.openxmlformats.org/markup-compatibility/2006">
      <mc:Choice Requires="x14">
        <oleObject progId="Equation.3" shapeId="5315" r:id="rId83">
          <objectPr defaultSize="0" autoPict="0" r:id="rId84">
            <anchor moveWithCells="1" sizeWithCells="1">
              <from>
                <xdr:col>0</xdr:col>
                <xdr:colOff>1003300</xdr:colOff>
                <xdr:row>502</xdr:row>
                <xdr:rowOff>88900</xdr:rowOff>
              </from>
              <to>
                <xdr:col>0</xdr:col>
                <xdr:colOff>2311400</xdr:colOff>
                <xdr:row>504</xdr:row>
                <xdr:rowOff>12700</xdr:rowOff>
              </to>
            </anchor>
          </objectPr>
        </oleObject>
      </mc:Choice>
      <mc:Fallback>
        <oleObject progId="Equation.3" shapeId="5315" r:id="rId83"/>
      </mc:Fallback>
    </mc:AlternateContent>
    <mc:AlternateContent xmlns:mc="http://schemas.openxmlformats.org/markup-compatibility/2006">
      <mc:Choice Requires="x14">
        <oleObject progId="Equation.3" shapeId="5317" r:id="rId85">
          <objectPr defaultSize="0" autoPict="0" r:id="rId86">
            <anchor moveWithCells="1" sizeWithCells="1">
              <from>
                <xdr:col>0</xdr:col>
                <xdr:colOff>1181100</xdr:colOff>
                <xdr:row>494</xdr:row>
                <xdr:rowOff>25400</xdr:rowOff>
              </from>
              <to>
                <xdr:col>0</xdr:col>
                <xdr:colOff>2476500</xdr:colOff>
                <xdr:row>495</xdr:row>
                <xdr:rowOff>139700</xdr:rowOff>
              </to>
            </anchor>
          </objectPr>
        </oleObject>
      </mc:Choice>
      <mc:Fallback>
        <oleObject progId="Equation.3" shapeId="5317" r:id="rId85"/>
      </mc:Fallback>
    </mc:AlternateContent>
    <mc:AlternateContent xmlns:mc="http://schemas.openxmlformats.org/markup-compatibility/2006">
      <mc:Choice Requires="x14">
        <oleObject progId="Equation.3" shapeId="5326" r:id="rId87">
          <objectPr defaultSize="0" autoPict="0" r:id="rId88">
            <anchor moveWithCells="1" sizeWithCells="1">
              <from>
                <xdr:col>0</xdr:col>
                <xdr:colOff>2146300</xdr:colOff>
                <xdr:row>179</xdr:row>
                <xdr:rowOff>38100</xdr:rowOff>
              </from>
              <to>
                <xdr:col>0</xdr:col>
                <xdr:colOff>2908300</xdr:colOff>
                <xdr:row>180</xdr:row>
                <xdr:rowOff>88900</xdr:rowOff>
              </to>
            </anchor>
          </objectPr>
        </oleObject>
      </mc:Choice>
      <mc:Fallback>
        <oleObject progId="Equation.3" shapeId="5326" r:id="rId87"/>
      </mc:Fallback>
    </mc:AlternateContent>
    <mc:AlternateContent xmlns:mc="http://schemas.openxmlformats.org/markup-compatibility/2006">
      <mc:Choice Requires="x14">
        <oleObject progId="Equation.3" shapeId="5335" r:id="rId89">
          <objectPr defaultSize="0" autoPict="0" r:id="rId90">
            <anchor moveWithCells="1" sizeWithCells="1">
              <from>
                <xdr:col>0</xdr:col>
                <xdr:colOff>1282700</xdr:colOff>
                <xdr:row>172</xdr:row>
                <xdr:rowOff>63500</xdr:rowOff>
              </from>
              <to>
                <xdr:col>0</xdr:col>
                <xdr:colOff>2578100</xdr:colOff>
                <xdr:row>174</xdr:row>
                <xdr:rowOff>139700</xdr:rowOff>
              </to>
            </anchor>
          </objectPr>
        </oleObject>
      </mc:Choice>
      <mc:Fallback>
        <oleObject progId="Equation.3" shapeId="5335" r:id="rId89"/>
      </mc:Fallback>
    </mc:AlternateContent>
    <mc:AlternateContent xmlns:mc="http://schemas.openxmlformats.org/markup-compatibility/2006">
      <mc:Choice Requires="x14">
        <oleObject progId="Equation.3" shapeId="5337" r:id="rId91">
          <objectPr defaultSize="0" autoPict="0" r:id="rId92">
            <anchor moveWithCells="1" sizeWithCells="1">
              <from>
                <xdr:col>0</xdr:col>
                <xdr:colOff>1181100</xdr:colOff>
                <xdr:row>18</xdr:row>
                <xdr:rowOff>127000</xdr:rowOff>
              </from>
              <to>
                <xdr:col>0</xdr:col>
                <xdr:colOff>2120900</xdr:colOff>
                <xdr:row>19</xdr:row>
                <xdr:rowOff>127000</xdr:rowOff>
              </to>
            </anchor>
          </objectPr>
        </oleObject>
      </mc:Choice>
      <mc:Fallback>
        <oleObject progId="Equation.3" shapeId="5337" r:id="rId91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Para AD 600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Microsoft Office User</cp:lastModifiedBy>
  <cp:lastPrinted>2009-02-12T14:57:48Z</cp:lastPrinted>
  <dcterms:created xsi:type="dcterms:W3CDTF">2008-01-13T01:21:21Z</dcterms:created>
  <dcterms:modified xsi:type="dcterms:W3CDTF">2026-03-22T22:50:14Z</dcterms:modified>
</cp:coreProperties>
</file>